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ARCHIVOS PLANEACION\PLANES\2018\Plan de Acción 2018\Seguimiento\"/>
    </mc:Choice>
  </mc:AlternateContent>
  <bookViews>
    <workbookView xWindow="0" yWindow="0" windowWidth="20400" windowHeight="8445" tabRatio="499" firstSheet="1" activeTab="1"/>
  </bookViews>
  <sheets>
    <sheet name="cump obj" sheetId="22" state="hidden" r:id="rId1"/>
    <sheet name="PLAN DE ACCION 3.0 " sheetId="66" r:id="rId2"/>
  </sheets>
  <externalReferences>
    <externalReference r:id="rId3"/>
  </externalReferences>
  <definedNames>
    <definedName name="_xlnm._FilterDatabase" localSheetId="1" hidden="1">'PLAN DE ACCION 3.0 '!$A$9:$BE$68</definedName>
    <definedName name="ACT" localSheetId="1">#REF!</definedName>
    <definedName name="ACT">#REF!</definedName>
    <definedName name="_xlnm.Print_Area" localSheetId="1">'PLAN DE ACCION 3.0 '!$A$1:$AG$68</definedName>
    <definedName name="DEPENDENCIAS">'[1]Base de Datos'!$A$56:$A$136</definedName>
    <definedName name="ESTRATEGIAS">'[1]Base de Datos'!$A$24:$A$40</definedName>
    <definedName name="OBJETIVO_AMBIENTAL">'[1]Base de Datos'!$A$43:$A$53</definedName>
    <definedName name="OBJETIVO_CORPORATIVO">'[1]Base de Datos'!$A$19:$A$22</definedName>
    <definedName name="OBJETIVO_DEL_PROCESO">'[1]Base de Datos'!$I$1:$I$16</definedName>
    <definedName name="PROCESOS">'[1]Base de Datos'!$A$1:$A$16</definedName>
    <definedName name="PROYECTO_DE_INVERSION_ASOCIADO">'[1]Base de Datos'!$I$18:$I$23</definedName>
    <definedName name="_xlnm.Print_Titles" localSheetId="1">'PLAN DE ACCION 3.0 '!$1:$9</definedName>
    <definedName name="Z_63F2945C_D849_4075_9685_9AB0252B7EC9_.wvu.FilterData" localSheetId="1" hidden="1">'PLAN DE ACCION 3.0 '!$E$10:$R$12</definedName>
  </definedNames>
  <calcPr calcId="152511"/>
</workbook>
</file>

<file path=xl/calcChain.xml><?xml version="1.0" encoding="utf-8"?>
<calcChain xmlns="http://schemas.openxmlformats.org/spreadsheetml/2006/main">
  <c r="AD37" i="66" l="1"/>
  <c r="AA37" i="66"/>
  <c r="W37" i="66"/>
  <c r="V37" i="66"/>
  <c r="U37" i="66"/>
  <c r="AD36" i="66"/>
  <c r="AA36" i="66"/>
  <c r="X36" i="66"/>
  <c r="AE36" i="66" s="1"/>
  <c r="AF36" i="66" s="1"/>
  <c r="U36" i="66"/>
  <c r="AD35" i="66"/>
  <c r="AA35" i="66"/>
  <c r="V35" i="66"/>
  <c r="X35" i="66" s="1"/>
  <c r="AE35" i="66" s="1"/>
  <c r="AF35" i="66" s="1"/>
  <c r="U35" i="66"/>
  <c r="AD34" i="66"/>
  <c r="AA34" i="66"/>
  <c r="V34" i="66"/>
  <c r="X34" i="66" s="1"/>
  <c r="AE34" i="66" s="1"/>
  <c r="AF34" i="66" s="1"/>
  <c r="U34" i="66"/>
  <c r="AD33" i="66"/>
  <c r="AA33" i="66"/>
  <c r="V33" i="66"/>
  <c r="X33" i="66" s="1"/>
  <c r="AE33" i="66" s="1"/>
  <c r="AF33" i="66" s="1"/>
  <c r="U33" i="66"/>
  <c r="AD32" i="66"/>
  <c r="AA32" i="66"/>
  <c r="X32" i="66"/>
  <c r="AE32" i="66" s="1"/>
  <c r="AF32" i="66" s="1"/>
  <c r="U32" i="66"/>
  <c r="AD31" i="66"/>
  <c r="AA31" i="66"/>
  <c r="X31" i="66"/>
  <c r="AE31" i="66" s="1"/>
  <c r="AF31" i="66" s="1"/>
  <c r="U31" i="66"/>
  <c r="AD30" i="66"/>
  <c r="AA30" i="66"/>
  <c r="X30" i="66"/>
  <c r="AE30" i="66" s="1"/>
  <c r="AF30" i="66" s="1"/>
  <c r="U30" i="66"/>
  <c r="AD29" i="66"/>
  <c r="AA29" i="66"/>
  <c r="X29" i="66"/>
  <c r="AE29" i="66" s="1"/>
  <c r="AF29" i="66" s="1"/>
  <c r="W29" i="66"/>
  <c r="V29" i="66"/>
  <c r="U29" i="66"/>
  <c r="X37" i="66" l="1"/>
  <c r="AE37" i="66" s="1"/>
  <c r="AF37" i="66" s="1"/>
  <c r="AD47" i="66" l="1"/>
  <c r="AA47" i="66"/>
  <c r="X47" i="66"/>
  <c r="AE47" i="66" s="1"/>
  <c r="AF47" i="66" s="1"/>
  <c r="U47" i="66"/>
  <c r="AD46" i="66"/>
  <c r="AA46" i="66"/>
  <c r="X46" i="66"/>
  <c r="AE46" i="66" s="1"/>
  <c r="AF46" i="66" s="1"/>
  <c r="U46" i="66"/>
  <c r="AD45" i="66"/>
  <c r="AA45" i="66"/>
  <c r="X45" i="66"/>
  <c r="AE45" i="66" s="1"/>
  <c r="AF45" i="66" s="1"/>
  <c r="U45" i="66"/>
  <c r="AD44" i="66"/>
  <c r="AA44" i="66"/>
  <c r="X44" i="66"/>
  <c r="AE44" i="66" s="1"/>
  <c r="AF44" i="66" s="1"/>
  <c r="U44" i="66"/>
  <c r="AD43" i="66"/>
  <c r="AA43" i="66"/>
  <c r="X43" i="66"/>
  <c r="AE43" i="66" s="1"/>
  <c r="AF43" i="66" s="1"/>
  <c r="U43" i="66"/>
  <c r="AD42" i="66"/>
  <c r="AA42" i="66"/>
  <c r="X42" i="66"/>
  <c r="AE42" i="66" s="1"/>
  <c r="AF42" i="66" s="1"/>
  <c r="U42" i="66"/>
  <c r="AD41" i="66"/>
  <c r="AA41" i="66"/>
  <c r="X41" i="66"/>
  <c r="AE41" i="66" s="1"/>
  <c r="AF41" i="66" s="1"/>
  <c r="U41" i="66"/>
  <c r="AD40" i="66"/>
  <c r="X40" i="66"/>
  <c r="AE40" i="66" s="1"/>
  <c r="AD68" i="66" l="1"/>
  <c r="AA68" i="66"/>
  <c r="X68" i="66"/>
  <c r="AE68" i="66" s="1"/>
  <c r="AF68" i="66" s="1"/>
  <c r="U68" i="66"/>
  <c r="AD67" i="66"/>
  <c r="AA67" i="66"/>
  <c r="X67" i="66"/>
  <c r="AE67" i="66" s="1"/>
  <c r="AF67" i="66" s="1"/>
  <c r="AD66" i="66"/>
  <c r="AA66" i="66"/>
  <c r="X66" i="66"/>
  <c r="AE66" i="66" s="1"/>
  <c r="AF66" i="66" s="1"/>
  <c r="U66" i="66"/>
  <c r="AD65" i="66"/>
  <c r="AA65" i="66"/>
  <c r="X65" i="66"/>
  <c r="AE65" i="66" s="1"/>
  <c r="AF65" i="66" s="1"/>
  <c r="AD64" i="66"/>
  <c r="AA64" i="66"/>
  <c r="X64" i="66"/>
  <c r="AE64" i="66" s="1"/>
  <c r="AF64" i="66" s="1"/>
  <c r="U64" i="66"/>
  <c r="X63" i="66" l="1"/>
  <c r="AE63" i="66" s="1"/>
  <c r="AF63" i="66" s="1"/>
  <c r="AA62" i="66"/>
  <c r="X62" i="66"/>
  <c r="AE62" i="66" s="1"/>
  <c r="AF62" i="66" s="1"/>
  <c r="U62" i="66"/>
  <c r="AA61" i="66"/>
  <c r="X61" i="66"/>
  <c r="AE61" i="66" s="1"/>
  <c r="AF61" i="66" s="1"/>
  <c r="AD60" i="66" l="1"/>
  <c r="AA60" i="66"/>
  <c r="X60" i="66"/>
  <c r="AE60" i="66" s="1"/>
  <c r="AF60" i="66" s="1"/>
  <c r="U60" i="66"/>
  <c r="AD59" i="66"/>
  <c r="AA59" i="66"/>
  <c r="X59" i="66"/>
  <c r="AE59" i="66" s="1"/>
  <c r="AF59" i="66" s="1"/>
  <c r="U59" i="66"/>
  <c r="AD58" i="66"/>
  <c r="AA58" i="66"/>
  <c r="X58" i="66"/>
  <c r="AE58" i="66" s="1"/>
  <c r="AF58" i="66" s="1"/>
  <c r="U58" i="66"/>
  <c r="AD57" i="66"/>
  <c r="AA57" i="66"/>
  <c r="X57" i="66"/>
  <c r="AE57" i="66" s="1"/>
  <c r="AF57" i="66" s="1"/>
  <c r="U57" i="66"/>
  <c r="X56" i="66"/>
  <c r="AE56" i="66" s="1"/>
  <c r="AF56" i="66" s="1"/>
  <c r="U56" i="66"/>
  <c r="AF55" i="66"/>
  <c r="AD55" i="66"/>
  <c r="AA55" i="66"/>
  <c r="X55" i="66"/>
  <c r="U55" i="66"/>
  <c r="X54" i="66"/>
  <c r="AE54" i="66" s="1"/>
  <c r="AF54" i="66" s="1"/>
  <c r="U54" i="66"/>
  <c r="X53" i="66"/>
  <c r="AE53" i="66" s="1"/>
  <c r="AF53" i="66" s="1"/>
  <c r="U53" i="66"/>
  <c r="X52" i="66"/>
  <c r="AE52" i="66" s="1"/>
  <c r="AF52" i="66" s="1"/>
  <c r="U52" i="66"/>
  <c r="X51" i="66"/>
  <c r="AE51" i="66" s="1"/>
  <c r="AF51" i="66" s="1"/>
  <c r="U51" i="66"/>
  <c r="AD50" i="66"/>
  <c r="X50" i="66"/>
  <c r="AE50" i="66" s="1"/>
  <c r="AF50" i="66" s="1"/>
  <c r="U50" i="66"/>
  <c r="AD49" i="66"/>
  <c r="X49" i="66"/>
  <c r="AE49" i="66" s="1"/>
  <c r="AF49" i="66" s="1"/>
  <c r="V49" i="66"/>
  <c r="U49" i="66"/>
  <c r="AD48" i="66"/>
  <c r="AA48" i="66"/>
  <c r="V48" i="66"/>
  <c r="X48" i="66" s="1"/>
  <c r="AE48" i="66" s="1"/>
  <c r="AF48" i="66" s="1"/>
  <c r="U48" i="66"/>
  <c r="AD39" i="66" l="1"/>
  <c r="AA39" i="66"/>
  <c r="X39" i="66"/>
  <c r="AE39" i="66" s="1"/>
  <c r="AF39" i="66" s="1"/>
  <c r="U39" i="66"/>
  <c r="AD38" i="66"/>
  <c r="AA38" i="66"/>
  <c r="X38" i="66"/>
  <c r="AE38" i="66" s="1"/>
  <c r="AF38" i="66" s="1"/>
  <c r="U38" i="66"/>
  <c r="X22" i="66" l="1"/>
  <c r="AE22" i="66" s="1"/>
  <c r="AF22" i="66" s="1"/>
  <c r="U22" i="66"/>
  <c r="AE21" i="66"/>
  <c r="AF21" i="66" s="1"/>
  <c r="U21" i="66"/>
  <c r="X20" i="66"/>
  <c r="AE20" i="66" s="1"/>
  <c r="AF20" i="66" s="1"/>
  <c r="U20" i="66"/>
  <c r="X19" i="66"/>
  <c r="AE19" i="66" s="1"/>
  <c r="AF19" i="66" s="1"/>
  <c r="U19" i="66"/>
  <c r="AD18" i="66"/>
  <c r="X18" i="66"/>
  <c r="AE18" i="66" s="1"/>
  <c r="AF18" i="66" s="1"/>
  <c r="AD17" i="66"/>
  <c r="X17" i="66"/>
  <c r="AE17" i="66" s="1"/>
  <c r="AF17" i="66" s="1"/>
  <c r="AD16" i="66"/>
  <c r="X16" i="66"/>
  <c r="AE16" i="66" s="1"/>
  <c r="AF16" i="66" s="1"/>
  <c r="AD15" i="66"/>
  <c r="X15" i="66"/>
  <c r="AE15" i="66" s="1"/>
  <c r="AF15" i="66" s="1"/>
  <c r="X14" i="66"/>
  <c r="AE14" i="66" s="1"/>
  <c r="AF14" i="66" s="1"/>
  <c r="X13" i="66"/>
  <c r="AE13" i="66" s="1"/>
  <c r="AD12" i="66"/>
  <c r="AA12" i="66"/>
  <c r="X12" i="66"/>
  <c r="U12" i="66"/>
  <c r="AE12" i="66" s="1"/>
  <c r="AF12" i="66" s="1"/>
  <c r="AD11" i="66"/>
  <c r="AA11" i="66"/>
  <c r="X11" i="66"/>
  <c r="AE11" i="66" s="1"/>
  <c r="AF11" i="66" s="1"/>
  <c r="U11" i="66"/>
  <c r="U10" i="66"/>
  <c r="AE10" i="66" s="1"/>
  <c r="AF10" i="66" s="1"/>
  <c r="AI12" i="66"/>
  <c r="AK12" i="66"/>
  <c r="X23" i="66" l="1"/>
  <c r="AE23" i="66" s="1"/>
  <c r="AF23" i="66" s="1"/>
  <c r="AA23" i="66"/>
  <c r="X24" i="66"/>
  <c r="AE24" i="66" s="1"/>
  <c r="AA24" i="66"/>
  <c r="AD28" i="66"/>
  <c r="AA28" i="66"/>
  <c r="X28" i="66"/>
  <c r="AE28" i="66" s="1"/>
  <c r="U28" i="66"/>
  <c r="AD27" i="66"/>
  <c r="AA27" i="66"/>
  <c r="X27" i="66"/>
  <c r="AE27" i="66" s="1"/>
  <c r="U27" i="66"/>
  <c r="AD26" i="66"/>
  <c r="AA26" i="66"/>
  <c r="X26" i="66"/>
  <c r="U26" i="66"/>
  <c r="AD25" i="66"/>
  <c r="AA25" i="66"/>
  <c r="X25" i="66"/>
  <c r="AE25" i="66" s="1"/>
  <c r="U25" i="66"/>
  <c r="AD24" i="66"/>
  <c r="U24" i="66"/>
  <c r="AD23" i="66"/>
  <c r="U23" i="66"/>
  <c r="AF25" i="66" l="1"/>
  <c r="AE26" i="66"/>
  <c r="AF26" i="66" s="1"/>
  <c r="AF27" i="66"/>
  <c r="AF28" i="66"/>
  <c r="N35" i="66" l="1"/>
  <c r="S1" i="22" l="1"/>
  <c r="S4" i="22"/>
  <c r="S2" i="22" s="1"/>
  <c r="T2" i="22" s="1"/>
  <c r="S3" i="22"/>
  <c r="C5" i="22"/>
  <c r="C10" i="22"/>
  <c r="D10" i="22"/>
  <c r="E10" i="22"/>
  <c r="F10" i="22"/>
  <c r="G10" i="22"/>
  <c r="H10" i="22"/>
  <c r="I10" i="22"/>
  <c r="J10" i="22"/>
  <c r="K10" i="22"/>
  <c r="L10" i="22"/>
  <c r="M10" i="22"/>
  <c r="C11" i="22"/>
  <c r="D11" i="22"/>
  <c r="E11" i="22"/>
  <c r="F11" i="22"/>
  <c r="G11" i="22"/>
  <c r="H11" i="22"/>
  <c r="I11" i="22"/>
  <c r="J11" i="22"/>
  <c r="K11" i="22"/>
  <c r="L11" i="22"/>
  <c r="M11" i="22"/>
  <c r="U2" i="22" l="1"/>
  <c r="C8" i="22"/>
  <c r="B8" i="22"/>
  <c r="B9" i="22"/>
  <c r="C9" i="22"/>
  <c r="V2" i="22" l="1"/>
  <c r="D8" i="22"/>
  <c r="D9" i="22"/>
  <c r="W2" i="22" l="1"/>
  <c r="E8" i="22"/>
  <c r="E9" i="22"/>
  <c r="X2" i="22" l="1"/>
  <c r="F8" i="22"/>
  <c r="F9" i="22"/>
  <c r="Y2" i="22" l="1"/>
  <c r="G9" i="22"/>
  <c r="G8" i="22"/>
  <c r="Z2" i="22" l="1"/>
  <c r="H8" i="22"/>
  <c r="H9" i="22"/>
  <c r="AA2" i="22" l="1"/>
  <c r="I8" i="22"/>
  <c r="I9" i="22"/>
  <c r="AB2" i="22" l="1"/>
  <c r="J8" i="22"/>
  <c r="J9" i="22"/>
  <c r="AC2" i="22" l="1"/>
  <c r="K9" i="22"/>
  <c r="K8" i="22"/>
  <c r="AD2" i="22" l="1"/>
  <c r="M9" i="22"/>
  <c r="M8" i="22"/>
  <c r="L8" i="22"/>
  <c r="L9" i="22"/>
</calcChain>
</file>

<file path=xl/comments1.xml><?xml version="1.0" encoding="utf-8"?>
<comments xmlns="http://schemas.openxmlformats.org/spreadsheetml/2006/main">
  <authors>
    <author>LUIS HERNANDO VELANDIA GOMEZ</author>
    <author>xsalazar</author>
  </authors>
  <commentList>
    <comment ref="A4" authorId="0" shapeId="0">
      <text>
        <r>
          <rPr>
            <b/>
            <sz val="9"/>
            <color indexed="81"/>
            <rFont val="Tahoma"/>
            <family val="2"/>
          </rPr>
          <t>Corresponde a la fecha de aprobación o modificación del Plan de Acción</t>
        </r>
      </text>
    </comment>
    <comment ref="A5" authorId="1" shapeId="0">
      <text>
        <r>
          <rPr>
            <sz val="8"/>
            <color indexed="81"/>
            <rFont val="Tahoma"/>
            <family val="2"/>
          </rPr>
          <t>(1) Corresponde a la fecha de corte en la cual se realiza el seguimiento</t>
        </r>
        <r>
          <rPr>
            <sz val="8"/>
            <color indexed="81"/>
            <rFont val="Tahoma"/>
            <family val="2"/>
          </rPr>
          <t xml:space="preserve">
</t>
        </r>
      </text>
    </comment>
    <comment ref="S7" authorId="0" shapeId="0">
      <text>
        <r>
          <rPr>
            <b/>
            <sz val="9"/>
            <color indexed="81"/>
            <rFont val="Tahoma"/>
            <family val="2"/>
          </rPr>
          <t xml:space="preserve">Únicamente diligencie las columnas del numerador o denominador del periodo respectivo </t>
        </r>
      </text>
    </comment>
    <comment ref="B8" authorId="0" shapeId="0">
      <text>
        <r>
          <rPr>
            <b/>
            <sz val="9"/>
            <color indexed="81"/>
            <rFont val="Tahoma"/>
            <family val="2"/>
          </rPr>
          <t>Registre el No. de objetivo de acuerdo con el Plan Estratégico de la Entidad al cual le apunta la actividad.</t>
        </r>
      </text>
    </comment>
    <comment ref="C8" authorId="0" shapeId="0">
      <text>
        <r>
          <rPr>
            <b/>
            <sz val="9"/>
            <color indexed="81"/>
            <rFont val="Tahoma"/>
            <family val="2"/>
          </rPr>
          <t>Registre el No. de la estrategia de acuerdo con el Plan Estratégico de la Entidad al cual le apunta la actividad.</t>
        </r>
      </text>
    </comment>
    <comment ref="D8" authorId="1" shapeId="0">
      <text>
        <r>
          <rPr>
            <sz val="8"/>
            <color indexed="81"/>
            <rFont val="Tahoma"/>
            <family val="2"/>
          </rPr>
          <t>(5) Registre el proceso del SIG que se quiere medir</t>
        </r>
      </text>
    </comment>
    <comment ref="E8" authorId="1" shapeId="0">
      <text>
        <r>
          <rPr>
            <sz val="8"/>
            <color indexed="81"/>
            <rFont val="Tahoma"/>
            <family val="2"/>
          </rPr>
          <t xml:space="preserve">(6) Registre la dependencia responsable encargada de ejecutar la actividad </t>
        </r>
        <r>
          <rPr>
            <sz val="8"/>
            <color indexed="81"/>
            <rFont val="Tahoma"/>
            <family val="2"/>
          </rPr>
          <t xml:space="preserve">
</t>
        </r>
      </text>
    </comment>
    <comment ref="F8" authorId="1" shapeId="0">
      <text>
        <r>
          <rPr>
            <sz val="8"/>
            <color indexed="81"/>
            <rFont val="Tahoma"/>
            <family val="2"/>
          </rPr>
          <t>(7) Describa la actividad a ejecutar</t>
        </r>
        <r>
          <rPr>
            <sz val="8"/>
            <color indexed="81"/>
            <rFont val="Tahoma"/>
            <family val="2"/>
          </rPr>
          <t xml:space="preserve">
</t>
        </r>
      </text>
    </comment>
    <comment ref="G8" authorId="1" shapeId="0">
      <text>
        <r>
          <rPr>
            <sz val="8"/>
            <color indexed="81"/>
            <rFont val="Tahoma"/>
            <family val="2"/>
          </rPr>
          <t>(10) fecha limite de ejecución de la actividad</t>
        </r>
        <r>
          <rPr>
            <sz val="8"/>
            <color indexed="81"/>
            <rFont val="Tahoma"/>
            <family val="2"/>
          </rPr>
          <t xml:space="preserve">
</t>
        </r>
      </text>
    </comment>
    <comment ref="H8" authorId="0" shapeId="0">
      <text>
        <r>
          <rPr>
            <b/>
            <sz val="9"/>
            <color indexed="81"/>
            <rFont val="Tahoma"/>
            <family val="2"/>
          </rPr>
          <t>Utilice lista desplegable</t>
        </r>
        <r>
          <rPr>
            <sz val="9"/>
            <color indexed="81"/>
            <rFont val="Tahoma"/>
            <family val="2"/>
          </rPr>
          <t xml:space="preserve">
</t>
        </r>
      </text>
    </comment>
    <comment ref="I8" authorId="0" shapeId="0">
      <text>
        <r>
          <rPr>
            <b/>
            <sz val="9"/>
            <color indexed="81"/>
            <rFont val="Tahoma"/>
            <family val="2"/>
          </rPr>
          <t>Establece la identidad del indicador, por lo tanto, debe hacerse en la forma sencilla y de acuerdo con la actividad que se quiere medir. Debe ser el nombre definido en la hoja de vida del indicador.</t>
        </r>
      </text>
    </comment>
    <comment ref="J8" authorId="0" shapeId="0">
      <text>
        <r>
          <rPr>
            <b/>
            <sz val="9"/>
            <color indexed="81"/>
            <rFont val="Tahoma"/>
            <family val="2"/>
          </rPr>
          <t>Señala la razón de ser del indicador y lo que se quiere medir al efectuar el seguimiento.</t>
        </r>
      </text>
    </comment>
    <comment ref="L8" authorId="1" shapeId="0">
      <text>
        <r>
          <rPr>
            <sz val="8"/>
            <color indexed="81"/>
            <rFont val="Tahoma"/>
            <family val="2"/>
          </rPr>
          <t>(9) Magnitud referencia para la medición</t>
        </r>
        <r>
          <rPr>
            <sz val="8"/>
            <color indexed="81"/>
            <rFont val="Tahoma"/>
            <family val="2"/>
          </rPr>
          <t xml:space="preserve">
</t>
        </r>
      </text>
    </comment>
    <comment ref="M8" authorId="0" shapeId="0">
      <text>
        <r>
          <rPr>
            <b/>
            <sz val="9"/>
            <color indexed="81"/>
            <rFont val="Tahoma"/>
            <family val="2"/>
          </rPr>
          <t>Valor inicial del indicador que se toma como referencia para comparar el avance del objetivo. Si el indicador se formula por primera vez, podría suceder que no exista un valor base. Una vez realizad la medición se tomará como línea base.</t>
        </r>
      </text>
    </comment>
    <comment ref="N8" authorId="0" shapeId="0">
      <text>
        <r>
          <rPr>
            <b/>
            <sz val="9"/>
            <color indexed="81"/>
            <rFont val="Tahoma"/>
            <family val="2"/>
          </rPr>
          <t>Si la periodicidad de medada en trimestral distribuya la meta en 4 periodos; semestral en 2 y anual en uno</t>
        </r>
      </text>
    </comment>
    <comment ref="O8" authorId="0" shapeId="0">
      <text>
        <r>
          <rPr>
            <b/>
            <sz val="9"/>
            <color indexed="81"/>
            <rFont val="Tahoma"/>
            <family val="2"/>
          </rPr>
          <t>Determine metas de periodo en coherencia con la periodicidad de seguimiento del indicador</t>
        </r>
      </text>
    </comment>
    <comment ref="AE8" authorId="0" shapeId="0">
      <text>
        <r>
          <rPr>
            <b/>
            <sz val="9"/>
            <color indexed="81"/>
            <rFont val="Tahoma"/>
            <family val="2"/>
          </rPr>
          <t xml:space="preserve">Se suman los resultados parciales y se divide por la meta anual </t>
        </r>
      </text>
    </comment>
    <comment ref="AF8" authorId="0" shapeId="0">
      <text>
        <r>
          <rPr>
            <b/>
            <sz val="9"/>
            <color indexed="81"/>
            <rFont val="Tahoma"/>
            <family val="2"/>
          </rPr>
          <t xml:space="preserve">Se toma como referencia el resultado acumulado Vs los siguientes parámetros:
* Indicador de Eficacia y efectividad
Mínimo: &lt;80%
Aceptable. &gt;=80 y &lt;90%.
Satisfactorio: &gt;=90
Indicador de Eficiencia: Para cada Indicador se debe formular según línea base
</t>
        </r>
      </text>
    </comment>
    <comment ref="AG8" authorId="0" shapeId="0">
      <text>
        <r>
          <rPr>
            <b/>
            <sz val="9"/>
            <color indexed="81"/>
            <rFont val="Tahoma"/>
            <family val="2"/>
          </rPr>
          <t>Los responsables del análisis del indicador con base en la información registrada en las variables u el cálculo del mismo, deben reportar en este campo la justificación de los resultados obtenidos, conforme a la periodicidad de medición del indicador, señalando si lo que se buscaba lograr se cumplió o no y por qué y qué significa el resultado obtenido. (Rango de cumplimiento, porcentaje alcanzado y por lograr).</t>
        </r>
      </text>
    </comment>
    <comment ref="AI9" authorId="1" shapeId="0">
      <text>
        <r>
          <rPr>
            <sz val="8"/>
            <color indexed="81"/>
            <rFont val="Tahoma"/>
            <family val="2"/>
          </rPr>
          <t xml:space="preserve">La determinación del rango Mínimo no debe ser mayor a 20 puntos porcentuales por debajo la meta. 
</t>
        </r>
      </text>
    </comment>
  </commentList>
</comments>
</file>

<file path=xl/sharedStrings.xml><?xml version="1.0" encoding="utf-8"?>
<sst xmlns="http://schemas.openxmlformats.org/spreadsheetml/2006/main" count="856" uniqueCount="450">
  <si>
    <t>MÍNIMO</t>
  </si>
  <si>
    <t>INDICE DE INDICADORES</t>
  </si>
  <si>
    <t>Fecha actual</t>
  </si>
  <si>
    <t>Tabla 12 ultimos meses</t>
  </si>
  <si>
    <t>fila dato</t>
  </si>
  <si>
    <t>Fila mes</t>
  </si>
  <si>
    <t>columna inic</t>
  </si>
  <si>
    <t>columna dato</t>
  </si>
  <si>
    <t>MES</t>
  </si>
  <si>
    <t>INDIC.</t>
  </si>
  <si>
    <t>MIN</t>
  </si>
  <si>
    <t>MAX</t>
  </si>
  <si>
    <t>CUMPLIMIENTO DE OBJETIVOS</t>
  </si>
  <si>
    <t>HOJA DE VIDA</t>
  </si>
  <si>
    <t>ACTIVIDAD</t>
  </si>
  <si>
    <t>ACEPTABLE</t>
  </si>
  <si>
    <t>SATISFACTORIO</t>
  </si>
  <si>
    <t>FORMULACION</t>
  </si>
  <si>
    <t>SEGUIMIENTO</t>
  </si>
  <si>
    <t>RANGOS DE CALIFICACIÓN (16)</t>
  </si>
  <si>
    <t>METAS</t>
  </si>
  <si>
    <t>Numerador</t>
  </si>
  <si>
    <t>Resultado</t>
  </si>
  <si>
    <t>ANÁLISIS</t>
  </si>
  <si>
    <t>INDICADOR</t>
  </si>
  <si>
    <t>Página x de x</t>
  </si>
  <si>
    <t>1º Trim</t>
  </si>
  <si>
    <t>2º Trim</t>
  </si>
  <si>
    <t>3º Trim</t>
  </si>
  <si>
    <t>4º Trim</t>
  </si>
  <si>
    <t>1º Trimestre</t>
  </si>
  <si>
    <t>2º Trimestre</t>
  </si>
  <si>
    <t>3º Trimestre</t>
  </si>
  <si>
    <t>4º Trimestre</t>
  </si>
  <si>
    <t>PLAN
ESTRATÉGICO</t>
  </si>
  <si>
    <t>Eficacia</t>
  </si>
  <si>
    <t>Efectividad</t>
  </si>
  <si>
    <t>Eficiencia</t>
  </si>
  <si>
    <t>No
(3)</t>
  </si>
  <si>
    <t>Objetivo
(4)</t>
  </si>
  <si>
    <t>Estrategia
(5)</t>
  </si>
  <si>
    <t>Proceso
(6)</t>
  </si>
  <si>
    <t>RESULTADO DEL INDICADOR (18)</t>
  </si>
  <si>
    <t>Resultado acumulado con respecto a la meta
(19)</t>
  </si>
  <si>
    <t>RANGO DE CALIFICACIÓN DEL RESULTADO
(20)</t>
  </si>
  <si>
    <t>ANÁLISIS DEL RESULTADO
(21)</t>
  </si>
  <si>
    <t>Fecha de ejecución
(9)</t>
  </si>
  <si>
    <t>TIPO
Eficacia
Efectividad Eficiencia 
(10)</t>
  </si>
  <si>
    <t>Nombre
(11)</t>
  </si>
  <si>
    <t>Objetivo
(12)</t>
  </si>
  <si>
    <t>Fórmula
(13)</t>
  </si>
  <si>
    <t>Unidad de medida
(14)</t>
  </si>
  <si>
    <t>Línea base
(15)</t>
  </si>
  <si>
    <t>Meta Anual
(16)</t>
  </si>
  <si>
    <t>Metas de periodo (17)</t>
  </si>
  <si>
    <t>Oficina Asesora Jurídica</t>
  </si>
  <si>
    <t>Realizar las actuaciones administrativas y judiciales pertinentes para ejercer la defensa de los intereses litigiosos de la Entidad.</t>
  </si>
  <si>
    <t>Medir el cumplimiento en la representación administrativa y judicial de la Entidad</t>
  </si>
  <si>
    <t>Asesorar a las dependencias y comités en el cumplimiento de actividades propias de los procesos del sistema integrado de gestión.</t>
  </si>
  <si>
    <t>Medir el cumplimiento en las asesorías requeridas a la Oficina Asesora Jurídica</t>
  </si>
  <si>
    <t>Subdirección de Servicios Generales</t>
  </si>
  <si>
    <t>Nivel de  cumplimiento de las Transferencias  documentales primarias</t>
  </si>
  <si>
    <t xml:space="preserve">No. de Transferencias primarias recibidas en el  período de análisis * 100 / Total Transferencias primarias programadas </t>
  </si>
  <si>
    <t>NA</t>
  </si>
  <si>
    <t>Realizar encuestas con el fin de medir la percepción de los clientes internos  frente a los servicios ofrecidos por el Proceso de Gestión Documental</t>
  </si>
  <si>
    <t>Nivel de satisfacción del cliente interno frente a los servicios ofrecidos por el Proceso de Gestión Documental</t>
  </si>
  <si>
    <t>No. de encuestados usuarios del servicio que califican como satisfactorio la prestación del mismo * 100/ Total de usuarios encuestados que califican el servicio del Proceso de Gestión Documental.</t>
  </si>
  <si>
    <t>Dirección de Participación Ciudadana y Desarrollo Local</t>
  </si>
  <si>
    <t>%</t>
  </si>
  <si>
    <t xml:space="preserve"> - </t>
  </si>
  <si>
    <t>Dirección de Apoyo al Despacho</t>
  </si>
  <si>
    <t>Implementación mecanismos de control social a la gestión pública.</t>
  </si>
  <si>
    <t>Medir el cumplimiento de las actividades de control social programadas.</t>
  </si>
  <si>
    <t>No. De actividades  que incluyen  mecanismos de control social e instrumentos de interacción a la gestión pública ejecutadas *100 / Total de actividades que  incluyen mecanismos de control social e instrumentos de interacción a la gestión pública programadas.</t>
  </si>
  <si>
    <t>Nivel de cumplimiento en la Rendición de cuentas de la Contraloría de Bogotá.</t>
  </si>
  <si>
    <t>Medir el cumplimiento de la Rendición de cuentas donde  de manera efectiva y oportuna se informa a la ciudadanía sobre los resultados de la gestión desarrollada por la Contraloría de Bogotá, D.C.</t>
  </si>
  <si>
    <t>Emitir reportes sobre las causas más frecuentes de los derechos de petición tramitados por las áreas misionales de la entidad.(3)</t>
  </si>
  <si>
    <t>No. de Reportes emitidos* 100 / Reportes programados (3)</t>
  </si>
  <si>
    <t>Emitir publicaciones que contengan el resultado de las diferentes actividades de la Contraloría de Bogotá para el apoyo técnico del control político que realiza el Concejo de Bogotá.(3)</t>
  </si>
  <si>
    <t>No. de Boletines entregados * 100 / Boletines programados (3)</t>
  </si>
  <si>
    <t>Oficina Asesora de Comunicaciones</t>
  </si>
  <si>
    <t>Adelantar campañas de comunicación con componente interno y externo,  que permita fortalecer la imagen institucional y  divulgar la gestión de la Contraloría de Bogotá.</t>
  </si>
  <si>
    <t xml:space="preserve">Eficacia </t>
  </si>
  <si>
    <t>Verificar el cumplimiento de las campañas de comunicación.</t>
  </si>
  <si>
    <t>No. de campañas de comunicación  ejecutadas *100/ No. de campañas de comunicación programadas (6).</t>
  </si>
  <si>
    <t>&lt;=80%</t>
  </si>
  <si>
    <t xml:space="preserve"> -</t>
  </si>
  <si>
    <t>Responsabilidad Fiscal y Jurisdicción Coactiva</t>
  </si>
  <si>
    <t>Evitar la inactividad procesal</t>
  </si>
  <si>
    <t>Pesos</t>
  </si>
  <si>
    <t>4.1</t>
  </si>
  <si>
    <t>Subdirección de Carrera Administrativa</t>
  </si>
  <si>
    <t>Subdirección de Gestión del Talento Humano</t>
  </si>
  <si>
    <t>Sensibilizar a los Servidores Públicos de la entidad mediante escritos, comunicados y/o  elementos informativos sobre temas relacionados con situaciones administrativas laborales, a efecto de lograr mayor efectividad en la Administración del Talento Humano en la Contraloría de Bogotá, D. C.</t>
  </si>
  <si>
    <t>Nivel de cumplimiento en la  emisión de  los escritos, comunicados y/o  elementos  informativos sobre situaciones administrativas laborales</t>
  </si>
  <si>
    <t>Medir el cumplimiento de la emisión de los escritos, comunicados y/o  elementos informativos sobre situaciones administrativas laborales.</t>
  </si>
  <si>
    <t>No. De escritos, comunicados y/o  elementos  informativos emitidos*100/ Total de escritos, comunicados y/o  elementos  programados (8)</t>
  </si>
  <si>
    <t>4.2</t>
  </si>
  <si>
    <t>Subdirección de Capacitación y Cooperación Técnica</t>
  </si>
  <si>
    <t>Oficina de Asuntos Disciplinarios</t>
  </si>
  <si>
    <t>Medir el cumplimiento de la emisión de boletines con las políticas del régimen disciplinario</t>
  </si>
  <si>
    <t>No. De boletines emitidos*100/ Total de boletines programados (4)</t>
  </si>
  <si>
    <t>Nivel de cumplimiento de  las Actividades de Sensibilización.</t>
  </si>
  <si>
    <t>Medir el cumplimiento de la realización de las Actividades  de Sensibilización</t>
  </si>
  <si>
    <t>-</t>
  </si>
  <si>
    <t>4.4</t>
  </si>
  <si>
    <t>Direccionamiento Estratégico</t>
  </si>
  <si>
    <t>Dirección de Planeación</t>
  </si>
  <si>
    <t xml:space="preserve"> _</t>
  </si>
  <si>
    <t>Direcciones Sectoriales de Fiscalización</t>
  </si>
  <si>
    <t>Evaluar la gestión fiscal de los sujetos de control de  su competencia.</t>
  </si>
  <si>
    <t>Cobertura en la vigilancia y control a la gestión fiscal del D.C.</t>
  </si>
  <si>
    <t>Medir la cobertura del control fiscal en los sujetos de control y particulares que manejan fondos o bienes del Distrito Capital.</t>
  </si>
  <si>
    <t># de factores actualizados *100 / # de factores vigentes</t>
  </si>
  <si>
    <t>No. Hallazgos fiscales determinados en la vigencia trasladados a la Dirección de RFJC  en los términos establecidos * 100 / No. Hallazgos fiscales registrados en informes finales de auditoria comunicados en la vigencia.</t>
  </si>
  <si>
    <t>Dirección de Reacción Inmediata</t>
  </si>
  <si>
    <t>Realizar actuaciones de control fiscal que aseguren una reacción inmediata efectiva</t>
  </si>
  <si>
    <t>Eficacia en la realización de actuaciones del DRI</t>
  </si>
  <si>
    <t>Direcciones Sectoriales Y Dirección de Reacción Inmediata</t>
  </si>
  <si>
    <t>Tramitar las Indagaciones preliminares atendiendo lo establecido en la  Ley 610 de 2000.</t>
  </si>
  <si>
    <t>Oportunidad en el tramite de las Indagaciones Preliminares Terminadas</t>
  </si>
  <si>
    <t>Medir el tiempo que se utiliza para el trámite de la Indagación Preliminar.</t>
  </si>
  <si>
    <t>Días</t>
  </si>
  <si>
    <t>1.5</t>
  </si>
  <si>
    <t xml:space="preserve"> </t>
  </si>
  <si>
    <t>Dirección de Tecnologías de la Información y las Comunicaciones</t>
  </si>
  <si>
    <t>Implementar  y/o actualizar 10 soluciones tecnológicas (hardware y/o software) que permitan mejorar la gestión de los procesos y la generación de servicios y productos con mayor calidad y oportunidad en la Entidad.</t>
  </si>
  <si>
    <t>Nivel de cumplimiento en la implementación y/o  actualización de soluciones tecnológicas.</t>
  </si>
  <si>
    <t xml:space="preserve">Medir el avance en la implementación  y/o actualización de soluciones tecnológicas que fortalezcan la infraestructura tecnológica de la CB. </t>
  </si>
  <si>
    <t>Número de soluciones tecnológicas implementadas  y/o  actualizadas   * 100/ Número de soluciones tecnológicas programadas a implementar y/o actualizar</t>
  </si>
  <si>
    <t>5.2</t>
  </si>
  <si>
    <t>5.3</t>
  </si>
  <si>
    <t>Nivel de cumplimiento en la Implementación de la Estrategia de Gobierno en Línea en la CB.</t>
  </si>
  <si>
    <t>Oficina de Control Interno</t>
  </si>
  <si>
    <t>Ejecutar  las auditorías internas  establecidas en el Programa Anual de Auditorías Internas</t>
  </si>
  <si>
    <t xml:space="preserve">Nivel de Cumplimiento  auditorías internas  </t>
  </si>
  <si>
    <t xml:space="preserve">Medir el cumplimiento en la ejecución de las auditorías internas programadas en el PAAI de la vigencia </t>
  </si>
  <si>
    <t>Nivel de  cumplimiento de los planes de Mejoramiento</t>
  </si>
  <si>
    <t>Verificar el Mapa de Riesgos por procesos, según lo  establecido  en el Programa Anual de Auditorías Internas</t>
  </si>
  <si>
    <t>4.5</t>
  </si>
  <si>
    <t>Gestión Administrativa y Financiera</t>
  </si>
  <si>
    <t>Subdirección Financiera</t>
  </si>
  <si>
    <t>Realizar  el seguimiento a la Ejecución Presupuestal.</t>
  </si>
  <si>
    <t>Nivel de cumplimiento en el seguimiento a la ejecución Presupuestal</t>
  </si>
  <si>
    <t>Medir el cumplimiento en el seguimiento a la ejecución presupuestal.</t>
  </si>
  <si>
    <t xml:space="preserve">Valor total compromisos presupuestales * 100 / Total Presupuesto definitivo de la vigencia </t>
  </si>
  <si>
    <t xml:space="preserve">Realizar  control y seguimiento de los recursos para el pago de las obligaciones financieras  </t>
  </si>
  <si>
    <t>Nivel de cumplimiento en el seguimiento a la  Ejecución del PAC</t>
  </si>
  <si>
    <t xml:space="preserve">Valor  ejecutado del PAC * 100/ Total del PAC programado. </t>
  </si>
  <si>
    <t>Reportar la información de los Estados Financieros de manera oportuna y confiable a SHD (4 Estados Financieros).</t>
  </si>
  <si>
    <t>Nivel de cumplimiento en el  reporte de los Estados Financieros.</t>
  </si>
  <si>
    <t>Medir el cumplimiento en el reporte de la información de los Estados Financieros.</t>
  </si>
  <si>
    <t xml:space="preserve">Estados Financieros reportados * 100/ Estados Financieros a reportar </t>
  </si>
  <si>
    <t>Subdirección de Contratación</t>
  </si>
  <si>
    <t xml:space="preserve">Nivel de cumplimiento en la ejecución del Plan Anual de Adquisiciones. </t>
  </si>
  <si>
    <t>Medir la eficacia en la ejecución del Plan Anual de Adquisiciones de la Contraloría de Bogotá.</t>
  </si>
  <si>
    <t>Número de contratos suscritos previstos en el PAA * 100/Total de contratos a suscribir proyectados en el PAA</t>
  </si>
  <si>
    <t xml:space="preserve">Subdirección de Servicios Generales </t>
  </si>
  <si>
    <t>Realizar  encuestas con el fin de medir la percepción de los  clientes internos atendidos  frente a la provisión del servicio de transporte.</t>
  </si>
  <si>
    <t>Nivel de satisfacción del cliente interno en la provisión de servicios de transporte</t>
  </si>
  <si>
    <t>Medir el nivel de satisfacción de los clientes internos atendidos  frente a la provisión del servicio de transporte</t>
  </si>
  <si>
    <t>No. de encuestados usuarios del servicio que califican como satisfactorio la prestación del servicio * 100% / Total de encuestados que calificaron el servicio de transporte.</t>
  </si>
  <si>
    <t>Realizar  encuesta con el fin de medir la percepción de los de los clientes internos atendidos    frente a la provisión del servicio de Aseo y Cafetería.</t>
  </si>
  <si>
    <t>No. de encuestados que califican como satisfactorio  la prestación del servicio *100% / Total de encuestados que calificaron el servicio de aseo y cafetería</t>
  </si>
  <si>
    <t>Subdirección de Recursos Materiales</t>
  </si>
  <si>
    <t>Tramitar las solicitudes para el suministro de elementos de consumo.</t>
  </si>
  <si>
    <t>Medir la oportunidad en el tiempo de atención de las solicitudes de   elementos de consumo.</t>
  </si>
  <si>
    <t>Promedio de tiempo utilizado en  atender las solicitudes de suministro de elementos de consumo,  desde la fecha de solicitud hasta la atención del mismo.</t>
  </si>
  <si>
    <t>Nivel de cumplimiento en la representación administrativa y judicial de la Entidad.</t>
  </si>
  <si>
    <t>Nivel de cumplimiento en la  asesoría a dependencias y comités institucionales</t>
  </si>
  <si>
    <t>Nivel de cumplimiento en la  emisión de  boletines con las políticas del régimen disciplinario.</t>
  </si>
  <si>
    <t>Gestión Documental</t>
  </si>
  <si>
    <t>Conocer la opinión de los usuarios en relación con los  servicios prestados por el Proceso de Gestión Documental</t>
  </si>
  <si>
    <t>Dependencia responsable
(7)</t>
  </si>
  <si>
    <t>Denominador</t>
  </si>
  <si>
    <t>Gestión Jurídica</t>
  </si>
  <si>
    <t>Actividad (8)</t>
  </si>
  <si>
    <r>
      <t xml:space="preserve">Recertificar el Sistema de Gestión de la Calidad - SGC bajo los requisitos de las normas ISO 9001:2015, para contar con estándares de calidad que  generen  los productos de la Contraloría de Bogotá.  </t>
    </r>
    <r>
      <rPr>
        <sz val="10"/>
        <color indexed="10"/>
        <rFont val="Arial"/>
        <family val="2"/>
      </rPr>
      <t/>
    </r>
  </si>
  <si>
    <t>Nivel de  cumplimiento en la obtención de la recertificación al SGC.</t>
  </si>
  <si>
    <t xml:space="preserve">Medir el cumplimiento en el recertificación al SGC. </t>
  </si>
  <si>
    <t>Se recertificó el SGC?:
SI= 100%
NO = 0%</t>
  </si>
  <si>
    <t>&gt;80% y &lt;90%</t>
  </si>
  <si>
    <t>&gt;=90</t>
  </si>
  <si>
    <t>Nivel de  cumplimiento en el acompañamiento y sensibilización del SIG.</t>
  </si>
  <si>
    <t>Número de actividades ejecutadas * 100/ Número de actividades programadas</t>
  </si>
  <si>
    <t>Desarrollar estrategias para fortalecer el Sistema Integrado de Gestión – SIG en la Contraloría de Bogotá D.C. (META 1, Proyecto No. 1195)</t>
  </si>
  <si>
    <t>Nivel de  cumplimiento en la ejecución de la Meta No. 1. del proyecto de inversión 1195</t>
  </si>
  <si>
    <t>Medir el cumplimiento en la ejecución de la Meta No. 1. del proyecto de inversión 1195</t>
  </si>
  <si>
    <t>Presupuesto ejecutado * 100 / Presupuesto asignado.</t>
  </si>
  <si>
    <t>Nivel de cumplimiento  en el Reporte de solicitudes ciudadanas acerca del control fiscal.</t>
  </si>
  <si>
    <t>Medir el cumplimiento de los reportes que Sirven  de insumo al proceso de planeación del PAD y PAE de la entidad.</t>
  </si>
  <si>
    <t>Nivel de cumplimiento en la emisión del Boletín Concejo &amp; Control.</t>
  </si>
  <si>
    <t>Medir el cumplimiento de los boletines emitidos para Visibilizar el apoyo técnico al ejercicio del control político que la entidad le brinda al Concejo de Bogotá.</t>
  </si>
  <si>
    <t>Nivel de cumplimiento de campañas de comunicación .</t>
  </si>
  <si>
    <t xml:space="preserve">100%
</t>
  </si>
  <si>
    <t>Proceso Vigilancia y Control a la Gestión Fiscal</t>
  </si>
  <si>
    <t>No. sujetos de control auditados mediante cualquier modalidad de auditoria en la vigencia *100/Total de sujetos de control de la CB asignados en la resolución vigente.</t>
  </si>
  <si>
    <t>Formalizar, automatizar e implementar la metodología para la calificación de la Gestión Fiscal MCGF optimizada por las Direcciones Sectoriales</t>
  </si>
  <si>
    <t>Cumplimiento en la optimización de  la MCGF</t>
  </si>
  <si>
    <t>Medir el cumplimiento en la optimización y simplificación de los factores que componen la MCGF.</t>
  </si>
  <si>
    <t>Cumplimiento en el traslado de hallazgos fiscales</t>
  </si>
  <si>
    <t>Medir el nivel de cumplimiento en el traslado de hallazgos fiscales a la DRFJC generados durante la vigencia del PAD</t>
  </si>
  <si>
    <t>Reportar los beneficios del proceso de vigilancia y control a la gestión fiscal para determinar su tasa de retorno a la sociedad.</t>
  </si>
  <si>
    <t>Medir la tasa de retorno del ejercicio fiscal</t>
  </si>
  <si>
    <t>Medir el cumplimiento en la presentación del manual</t>
  </si>
  <si>
    <t>No. de Actividades revisadas*100/Total de actividades planeadas(4)</t>
  </si>
  <si>
    <t>Nivel de cumplimiento en la unificación de la información .</t>
  </si>
  <si>
    <t>Desarrollar actividades de formación encaminadas al mejoramiento de las competencias laborales de los Servidores Públicos de la Contraloría de Bogotá D. C.</t>
  </si>
  <si>
    <t xml:space="preserve">Nivel de cumplimiento de las actividades de formación </t>
  </si>
  <si>
    <t xml:space="preserve">Medir el nivel de cumplimiento de las actividades de formación que son programadas en el PIC </t>
  </si>
  <si>
    <t xml:space="preserve">Número de actividades de formación desarrolladas*100/Número de actividades de formación programadas en el PIC 2018 </t>
  </si>
  <si>
    <t>Efectuar campañas de aprehensión  de los ocho (8) valores organizacionales en función de una cultura de servicio público que genere sentido de pertenencia y compromiso institucional a través de las actividades del programa de inducción y reinducción institucional.</t>
  </si>
  <si>
    <t xml:space="preserve">Nivel de cumplimiento de las campañas de aprehensión de los valores organizacionales </t>
  </si>
  <si>
    <t>Medir el cumplimiento de las campañas de aprehensión de los valores organizacionales</t>
  </si>
  <si>
    <t xml:space="preserve">Número de campañas de aprehensión de los valores organizacionales realizadas a través de las actividades de inducción y reinducción*100/Total de actividades de inducción y reinducción programadas en el PIC 2018  </t>
  </si>
  <si>
    <t>Ejecutar los recursos asignados en la meta 4 del proyecto de inversión 1195 - Implementación y Seguimiento al Nuevo Marco Normativo Contable bajo Normas NICSP.</t>
  </si>
  <si>
    <t>Nivel de cumplimiento en la ejecución de los recursos de la meta 4 del proyecto de inversión 1195.</t>
  </si>
  <si>
    <t>Medir la eficacia en la ejecución de los recursos asignados a la meta 4 del proyecto de inversión 1195 establecidos en la Implementación y Seguimiento al Nuevo Marco Normativo Contable bajo Normas NICSP.</t>
  </si>
  <si>
    <t>Ejecutar los recursos asignados en la meta 2 del proyecto de inversión 1195, Implementar los programas ambientales establecidos en el PIGA</t>
  </si>
  <si>
    <t>Nivel de cumplimiento en la ejecución de los recursos de la meta 2 del proyecto de inversión 1195.</t>
  </si>
  <si>
    <t>Medir la eficacia en la ejecución de los recursos asignados a la meta 2 del proyecto de inversión 1195,  implementación de los programas ambientales del PIGA.</t>
  </si>
  <si>
    <t>Desarrollar las actividades de la fase de implementación del Sistema de Seguridad y Privacidad de la Información para la Contraloría de Bogotá conforme al modelo del MINITIC, con el fin de garantizar la confidencialidad, integralidad y disponibilidad de la información.</t>
  </si>
  <si>
    <t xml:space="preserve">Nivel de avance en el desarrollo de la fase de implementación del Modelo de Seguridad y Privacidad de  la Información para la CB </t>
  </si>
  <si>
    <t>Medir el nivel de avance en las actividades programadas en el Plan de Trabajo establecido para el desarrollo de la Fase de Implementación del Subsistema de Gestión de  Seguridad y Privacidad de la Información.</t>
  </si>
  <si>
    <t>Ejecutar el plan de trabajo definido por la Dirección de TIC orientado a Implementación de  la Estrategia de Gobierno en Línea GEL- en lo referente a  los ejes temáticos TIC para servicios, TIC para la gestión y TIC para gobierno abierto, de acuerdo a los plazos establecidos en el Decreto 1078-2015 de MINTIC.</t>
  </si>
  <si>
    <t>Medir el avance en la implementación de la Estrategia de Gobierno en Línea ( Decreto 1078-2015  de MINTIC) en la CB, de acuerdo con el Plan definido por la Dirección de TIC</t>
  </si>
  <si>
    <t>Numero de actividades ejecutadas   de acuerdo con el Plan definido por la Dirección de TIC *100  / No. total de actividades establecidas en el Plan definido por la Dirección de TIC para los 3 ejes temáticos</t>
  </si>
  <si>
    <t xml:space="preserve">Atender los requerimientos efectuados por los usuarios de las dependencias de la entidad y sujetos de control cuando aplique, en lo referente a sistemas de información y equipos informáticos
</t>
  </si>
  <si>
    <t>Nivel de cumplimiento en la atención de los requerimientos presentados por los usuarios de las dependencias de la entidad y sujetos de control cuando aplique, en lo referente a sistemas de información y equipos informáticos.</t>
  </si>
  <si>
    <t>Medir la oportunidad en la atención de los requerimientos de soporte de sistemas de información y  equipos informáticos, presentados por los usuarios de  las dependencias de la Entidad y sujetos de control cuando aplique.</t>
  </si>
  <si>
    <t>Número de requerimientos de soporte de sistemas de información y  equipos informáticos, atendidos  * 100 / Número de requerimientos de soporte de sistemas de información y  equipos informáticos registrados durante el periodo.</t>
  </si>
  <si>
    <t>Recibir  las transferencias documentales primarias programadas durante la vigencia 2018</t>
  </si>
  <si>
    <t>Medir el porcentaje de cumplimiento de las transferencias primarias programadas durante la vigencia 2018</t>
  </si>
  <si>
    <t>Total de actividades ejecutadas  *100/ el total de actividades programadas en el Plan de Trabajo establecido para implementar el Sistema Integrado de Conservación</t>
  </si>
  <si>
    <t xml:space="preserve">Evaluación y Mejora </t>
  </si>
  <si>
    <t>Realizar verificaciones a los planes de mejoramiento  de conformidad con los términos establecidos en la Circular periodicidad reporte de información, análisis de datos y presentación de informes de gestión</t>
  </si>
  <si>
    <t>Establecer el avance en la ejecución de  los planes de mejoramiento  de conformidad con los términos establecidos en la Circular periodicidad reporte de información, análisis de datos y presentación de informes de gestión</t>
  </si>
  <si>
    <t xml:space="preserve">Número de verificaciones realizadas a los planes de mejoramiento  *100 / Número total de verificaciones programadas de conformidad con los términos establecidos en la Circular vigente de periodicidad reporte de información, análisis de datos y presentación de informes de gestión </t>
  </si>
  <si>
    <t>Medir el cumplimiento de las actividades de sensibilización relacionadas con el enfoque hacia la prevención establecidas en la planeación de actividades de la Oficina de Control Interno.</t>
  </si>
  <si>
    <t>Número de actividades adelantadas de sensibilización relacionadas con el enfoque hacia la prevención *100 / Número total  de actividades   sobre el enfoque hacia la Prevención establecidas en la planeación de actividades de la Oficina de Control Interno</t>
  </si>
  <si>
    <t>Establecer el avance en la ejecución de las acciones formuladas en mapa de riesgos  institucional a través de las  verificaciones a los  riesgos por procesos  de conformidad con los términos establecidos en la Circular periodicidad reporte de información, análisis de datos y presentación de informes de gestión</t>
  </si>
  <si>
    <t xml:space="preserve">Número de verificaciones realizadas al Mapa de Riesgos por procesos  *100 / Número total de verificaciones programadas de conformidad con los términos establecidos en la Circular vigente de periodicidad reporte de información, análisis de datos y presentación de informes de gestión </t>
  </si>
  <si>
    <t>Presentar los diferentes  informes a entes externos y/o de Control.</t>
  </si>
  <si>
    <t>Cumplimiento presentación de informes a entes externos y/o de Control</t>
  </si>
  <si>
    <t>Establecer el cumplimiento en los informes reportados a entes externos y/o de Control, establecidos en la planeación de actividades de la Oficina de Control Interno.</t>
  </si>
  <si>
    <t>Número de informes establecidos por ley presentados a entes externos y/o de Control * 100 / Número total de informes establecidos</t>
  </si>
  <si>
    <t>PLAN DE ACCIÓN - VIGENCIA 2018</t>
  </si>
  <si>
    <t>Medir el grado de satisfacción del servicio al cliente (Concejo) que brinda la Contraloría de Bogotá, de la vigencia anterior.</t>
  </si>
  <si>
    <t>Percepción de los Concejales sobre los productos y servicios entregados por la Contraloría.</t>
  </si>
  <si>
    <t>realizar medición a la percepción de los concejales de Bogotá respecto a la Contraloría.</t>
  </si>
  <si>
    <t>Informe "Medición de la percepción del cliente (Concejo)" realizado * 100 / Informe "Medición de la percepción del cliente (Concejo)" programado.</t>
  </si>
  <si>
    <t>Medir el grado de satisfacción del servicio al cliente (Ciudadanía) que brinda la Contraloría de Bogotá, de la vigencia anterior.</t>
  </si>
  <si>
    <t>Informe "Medición de la percepción del cliente (ciudadanía)" realizado * 100 / Informe "Medición de la percepción del cliente (ciudadanía)" programado.</t>
  </si>
  <si>
    <t>Medir el grado de percepción de los periodistas, de la gestión que adelanta la Contraloría de Bogotá, de la vigencia anterior.</t>
  </si>
  <si>
    <t>Percepción de los periodista sobre la gestión que adelanta la Contraloría de Bogotá.</t>
  </si>
  <si>
    <t>Realizar la medición de la percepción sobre la gestión que adelanta la Contraloría de Bogotá.</t>
  </si>
  <si>
    <t>Informe "Medición de percepción de los periodistas" realizado * 100 / Informe "Medición de la percepción de los periodistas" programado.</t>
  </si>
  <si>
    <t>No. de actuaciones judiciales y extrajudiciales realizadas, más número de actuaciones judiciales y extrajudiciales en trámite, dentro de los términos de Ley  * 100 /No. de actuaciones requeridas para la representación judicial y extrajudicial de la Entidad dentro de los términos de ley.</t>
  </si>
  <si>
    <t>Número de asesorías atendidas dentro del período, más número de asesorías en trámite dentro del término legal * 100 /No. de solicitudes de asesorías recibidas dentro del período.</t>
  </si>
  <si>
    <t xml:space="preserve">Realizar actividades de sensibilización, sobre los sistemas de evaluación del desempeño laboral, establecidos para los Servidores Públicos de la Contraloría de Bogotá, D.C.  </t>
  </si>
  <si>
    <t>No de actividades ejecutadas *100/ No. de Actividades programadas en el plan de trabajo para el desarrollo de la fase de Implementación del Subsistema de Gestión de Seguridad  y Privacidad de la información.</t>
  </si>
  <si>
    <t>Implementar el Sistema Integrado de Conservación en la Contraloría de Bogotá D.C., que permita garantizar el adecuado manejo y conservación de los documentos</t>
  </si>
  <si>
    <t>Nivel de cumplimiento en la implementación del Sistema Integrado de Conservación</t>
  </si>
  <si>
    <t>Medir el cumplimiento de las actividades establecidas en el plan de trabajo, para la implementación del Sistema Integrado de Conservación (Elaboración)</t>
  </si>
  <si>
    <t xml:space="preserve">Adelantar acciones de sensibilización relacionadas con el enfoque hacia la prevención  de acuerdo con la   Planeación de actividades de la Oficina de Control Interno. </t>
  </si>
  <si>
    <t>Realizar una estrategia de acompañamiento y sensibilización que contribuya al mejoramiento del SIG.</t>
  </si>
  <si>
    <t>Brindar asesoría en el reporte de información a ser incluida en el tablero de control, que permita contar con información confiable y oportuna de los procesos para la toma de decisiones.</t>
  </si>
  <si>
    <t>Nivel de  cumplimiento en la atención de a soserías solicitadas por los procesos.</t>
  </si>
  <si>
    <t>Medir el cumplimiento en la atención de a soserías solicitadas por los procesos.</t>
  </si>
  <si>
    <t>Número de asesorías brindadas a los procesos * 100/ Total de solicitudes de asesorías solicitadas por los diferentes procesos</t>
  </si>
  <si>
    <t>Participación Ciudadana y Comunicación con las Partes Interesadas</t>
  </si>
  <si>
    <t>Código formato: PDE-04-03
Versión 14.0</t>
  </si>
  <si>
    <t>1. Fecha de aprobación y/o modificación: Junio 15 de 2018</t>
  </si>
  <si>
    <t xml:space="preserve">Número de auditorías internas  realizadas * 100 / Número Total de auditorías  aprobadas para el PAAI </t>
  </si>
  <si>
    <t>Medir el grado de ejecución de las indagaciones preliminares y visitas de control fiscal que adelante la Dirección de Reacción Inmediata -DRI.</t>
  </si>
  <si>
    <t>Indagaciones preliminares mas visitas de control fiscal terminadas por el DRI en la vigencia*100 / Indagaciones preliminares mas visitas de control fiscal  iniciadas por el DRI en la vigencia *100</t>
  </si>
  <si>
    <t>Promedio de días utilizados en el trámite de las Indagaciones Preliminares Terminadas en la Vigencia</t>
  </si>
  <si>
    <t>Tasa de Retorno del Control Fiscal</t>
  </si>
  <si>
    <t>Valor de los beneficios del proceso de vigilancia y control a la gestión fiscal generados en la vigencia / Valor del presupuesto ejecutado de la Contraloría de Bogotá, D.C. durante el periodo evaluado del Plan de Acción</t>
  </si>
  <si>
    <t>Dirección de Planeación y Direcciones Sectoriales de Fiscalización</t>
  </si>
  <si>
    <t>SPRF y DRFJC</t>
  </si>
  <si>
    <t>Proferir decisión ejecutoriada a los 178 PRF activos de 2013, para evitar su prescripción (mientras sea legalmente posible).</t>
  </si>
  <si>
    <t>Decisiones Ejecutoriadas en PRF activos 2013</t>
  </si>
  <si>
    <t>Evitar la prescripción de los PRF 2013.</t>
  </si>
  <si>
    <t>Proferir 330 decisiones en los PRF (Ley 610 de 2000 y 1474 de 2011)</t>
  </si>
  <si>
    <t>Decisiones PRF</t>
  </si>
  <si>
    <t>SJC</t>
  </si>
  <si>
    <t>Recaudar dinero de los Procesos de Jurisdicción Coactiva - PJC (mientras sea legalmente posible).</t>
  </si>
  <si>
    <t>Recaudo PJC</t>
  </si>
  <si>
    <t>Medir la efectividad del recaudo en los PJC</t>
  </si>
  <si>
    <t>Impulsar los PJC activos (mientras sea legalmente posible).</t>
  </si>
  <si>
    <t>Impulso PJC</t>
  </si>
  <si>
    <t>Medir la gestión en los PJC en la etapa persuasiva y coactiva</t>
  </si>
  <si>
    <t>Ordenar a la Subdirección Financiera el traslado de los dineros y endoso de los títulos recibidos, a las Entidades afectadas (mientras sea legalmente posible).</t>
  </si>
  <si>
    <t>Orden de Traslado y Endoso de Títulos Valores</t>
  </si>
  <si>
    <t>Medir la ordenación de los títulos y consignaciones recibidos en los PJC</t>
  </si>
  <si>
    <t>SPRF, SJC y
DRFJC</t>
  </si>
  <si>
    <t>Decretar medida cautelar a los PRF y PJC con información patrimonial positiva, que no cuentan con póliza, el amparo no está vigente o no es suficiente. Mientras legal y procesalmente sea posible.</t>
  </si>
  <si>
    <t>Medidas Cautelares Decretadas en PRF y PJC</t>
  </si>
  <si>
    <t>Lograr el Resarcimiento del Daño Patrimonial</t>
  </si>
  <si>
    <t>DRFJC</t>
  </si>
  <si>
    <t>Resolver los grados de consulta y recursos de apelación de los PRF</t>
  </si>
  <si>
    <t>Grados de Consulta y Recursos de Apelación de los PRF</t>
  </si>
  <si>
    <t>Resolver todos los Grados de Consulta y Recursos de Apelación de los PRF</t>
  </si>
  <si>
    <t>Estudio de HF e IP - DRFJC y SPR</t>
  </si>
  <si>
    <t>Conocer el resultado del estudio realizado a los HF e IP por parte de la DRFJC y SPRF</t>
  </si>
  <si>
    <t>N° de Procesos con medidas cautelares decretadas * 100/N° de Procesos con Información Patrimonial Positiva, que No Cuentan con Póliza, el Amparo No está Vigente o No es Suficiente.</t>
  </si>
  <si>
    <t>Nº HF y/o IP Estudiados
(Devueltos a la DRFJC + Aperturas PRF) * 100/HF y/o IP Recibidos 3 meses antes de la DRFJC</t>
  </si>
  <si>
    <t>Cuantía Recaudada *  100/ Cuantía Proyectada a Recaudar
($ 5.000.000.000)</t>
  </si>
  <si>
    <t>N° de Títulos y Consignaciones Ordenados Trasladar y Endosar a las Entidades Afectadas * 100/ N° Títulos o Consignaciones Recibidos en el Proceso Coactivo</t>
  </si>
  <si>
    <t xml:space="preserve">Decidir con auto de apertura (proceso ordinario) o auto de apertura e imputación (verbal) o memorando de devolución cualquiera sea su vigencia, los hallazgos fiscales y/o indagaciones preliminares durante el año 2018.. </t>
  </si>
  <si>
    <t>N° Decisiones Proferidas en los PRF (Imputaciones, Archivo, Cesación por Pago, Fallos con y Fallos Sin) * 100/330 Decisiones Programadas</t>
  </si>
  <si>
    <t>Nº de Consultas y Recursos Resueltos * 100/Nº de Consultas y Recursos recibidos 
1 mes antes.</t>
  </si>
  <si>
    <t>Adelantar los procesos contractuales previstos en el Plan Anual de Adquisiciones, de acuerdo con las necesidades presentadas por cada una de las Dependencias de la entidad.</t>
  </si>
  <si>
    <t xml:space="preserve">
Efectividad</t>
  </si>
  <si>
    <t>Gestión del Talento
Humano</t>
  </si>
  <si>
    <t>Desarrollar la etapa preliminar del cronograma de actividades planteado en el Plan de Trabajo para Modificar el Manual Especifico de Funciones y Competencias Laborales.</t>
  </si>
  <si>
    <t>Nivel de cumplimiento en la  presentación del manual.</t>
  </si>
  <si>
    <t>Etapa preliminar del Plan de Trabajo para Modificar el Manual Especifico de Funciones y Competencias Laborales cumplida
SÍ: 100%
NO: 0%</t>
  </si>
  <si>
    <t>Revisar las actividades adelantadas en los procedimientos de la Subdirección de Gestión del Talento Humano, con el fin de optimizar los tiempos de respuesta en los trámites requeridos por los usuarios.</t>
  </si>
  <si>
    <t>Optimizar la gestión de los trámites para los usuarios</t>
  </si>
  <si>
    <t xml:space="preserve">Consolidar los datos sobre temas relacionados con ausentismo para generar una base de datos transversal a toda la dependencia, que permita obtener reportes específicos sobre el tema </t>
  </si>
  <si>
    <t>Consolidar la información registrada en las bases de datos de la Subdirección que sirva de insumo para generar información confiable, unificada y oportuna sobre el ausentismo en la entidad.</t>
  </si>
  <si>
    <t xml:space="preserve">Bases de datos  consolidada : 
Si=100%
No=0%
</t>
  </si>
  <si>
    <t xml:space="preserve">Emitir  un boletín trimestral en materia de políticas del régimen disciplinario con el fin de orientar a los Servidores Públicos de la Contraloría de Bogotá,  para   generar consciencia y prevenir acciones disciplinables.
</t>
  </si>
  <si>
    <t>Implementación de procesos de pedagogía social formativa e ilustrativa</t>
  </si>
  <si>
    <t>Medir el cumplimiento de las actividades pedagógicas programadas.</t>
  </si>
  <si>
    <t>No. De actividades de pedagogía social ejecutadas *100 / Total de actividades de pedagogía social programadas.</t>
  </si>
  <si>
    <t>Realizar rendiciones de cuenta a  ciudadanos de las 20 localidades sobre la gestión desarrollada por la Contraloría de Bogotá, D.C., y sus resultados.</t>
  </si>
  <si>
    <t>Nº de Fondos de Desarrollo Local  a los que se rindió cuenta *100 / No. De  Fondos de Desarrollo Local.</t>
  </si>
  <si>
    <t>Tramitar el traslado de los hallazgos con incidencia fiscal, producto de las auditorias o de cualquier otra actuación de control fiscal realizadas en la vigencia en los términos establecidos.</t>
  </si>
  <si>
    <t xml:space="preserve">Nivel de cumplimiento en la revisión de los procedimientos relacionados con cesantías, prima técnica, vacaciones y certificaciones que permitan la satisfacción de los usuarios  </t>
  </si>
  <si>
    <t xml:space="preserve">Medir el cumplimiento en el seguimiento  a la ejecución del PAC </t>
  </si>
  <si>
    <t xml:space="preserve">Nivel de satisfacción del cliente interno frente  a la provisión del servicio de aseo y cafetería </t>
  </si>
  <si>
    <t>Medir el nivel de satisfacción de los clientes internos  frente a la provisión del servicio de Aseo y Cafetería</t>
  </si>
  <si>
    <t>Promedio del tiempo de  atención de las solicitudes para el suministro de elementos de consumo.</t>
  </si>
  <si>
    <t>Desarrollar 154 actividades de  pedagogía social formativa e ilustrativa.</t>
  </si>
  <si>
    <t>Desarrollar 482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t>
  </si>
  <si>
    <t>Nº HF y/o IP Estudiados
(Traslados a la SPRF + Devueltos a la
.  Oficina de Origen + Aperturas PRF) * 100/HF y/o IP Recibidos 3 meses antes de las diferentes oficinas</t>
  </si>
  <si>
    <r>
      <t xml:space="preserve">N° PRF 2013 con Decisión Ejecutoriada (Archivo, Cesación por Pago, Fallos Con y Fallo Sin) </t>
    </r>
    <r>
      <rPr>
        <b/>
        <sz val="10"/>
        <rFont val="Arial"/>
        <family val="2"/>
      </rPr>
      <t>-</t>
    </r>
    <r>
      <rPr>
        <sz val="10"/>
        <rFont val="Arial"/>
        <family val="2"/>
      </rPr>
      <t xml:space="preserve"> N° PRF 2013 Prescritos * 100/178 PRF Activos 2013</t>
    </r>
  </si>
  <si>
    <t>Nº PJC con Impulso 
(autos que avocan conocimiento y autos de mandamientos de pago) *100/N° de PJC Activos</t>
  </si>
  <si>
    <t>Recursos Ejecutados *100 /Total de recursos asignados a la meta 4.</t>
  </si>
  <si>
    <t>Recursos Ejecutados *100 /Total de recursos asignados a la meta 2.</t>
  </si>
  <si>
    <t>Nivel de cumplimiento de las actividades de sensibilización del enfoque hacia la prevención</t>
  </si>
  <si>
    <t>Grado de cumplimiento  de las acciones del  Mapa de Riesgos Institucional y  por procesos</t>
  </si>
  <si>
    <t>Código documento: PDE-04
Versión 3.0</t>
  </si>
  <si>
    <t>No. De actividades de sensibilización realizadas*100/ Total de actividades de sensibilización programadas (8)</t>
  </si>
  <si>
    <t>Gestión de Tecnologías de la Información</t>
  </si>
  <si>
    <t>realizar medición a la percepción de la ciudadanía de Bogotá respecto a la Contraloría.</t>
  </si>
  <si>
    <t>Percepción de los ciudadanía sobre los productos y servicios entregados por la Contraloría.</t>
  </si>
  <si>
    <t>&lt;80%</t>
  </si>
  <si>
    <t>&gt;=80% y &lt;90%</t>
  </si>
  <si>
    <t xml:space="preserve"> &gt;=90%</t>
  </si>
  <si>
    <t xml:space="preserve">El cumplimiento en el traslado de hallazgos fiscales a la DRFJC generados durante la vigencia fue del 100% que comparado con la meta con corte al segundo trimestre (100%), alcanza un cumplimiento del 100%, ubicándose en rango Satisfactorio, reflejado en que se esperaba trasladar 31 hallazgos de los 31  registrados en los informes de auditoría comunicados en la vigencia 2018 del PAD 2018 y 2 indagaciones fiscales adelantadas, y se trasladó la totalidad de ellos.
Es pertinente indicar que de las auditorias del PAD-2017 terminadas en enero de 2018 de informes comunicados en el mismo mes, se trasladaron 23 hallazgos fiscales a Responsabilidad Fiscal.
Adicionalmente el DRI terminó cuatro (4) indagaciones y una visita de control fiscal No. 501-18, de las cuales dos (2), se les dio traslado por presunto detrimento: 
• Indagación Preliminar No. 18000-01-18 – Instituto Distrital de Recreación y Deporte -IDRD -, trasladada a Responsabilidad Fiscal mediante Auto de Traslado No. 01 del 15 de mayo de 2018 y comunicación con radicado No. 3-2018-12919 del 16/05/2018, con por presunto detrimento de $ 27.958.484.645. Se puso en conocimiento los hechos evidenciados en la I.P. a la Personería y a la Fiscalía. 
• Indagación Preliminar No. 18000-19-17 Secretaria Distrital de Salud y Subred Integrada de Servicios de Salud Sur Occidente E.S.E – Subred Integrada de Servicios de Salud Sur Oriente -Unidad Prestadora de Servicios de Salud Fontibón (Antiguo Hospital de Fontibón), trasladada Responsabilidad Fiscal, mediante Auto  No2 de Traslado a Responsabilidad Fiscal Radicado 2-2018-09297del día 18-05-2018-- Con presunto detrimento de $ 559.741.342. Se puso en conocimiento los hechos evidenciados en la I.P. a la Personería. </t>
  </si>
  <si>
    <t>&lt;75%</t>
  </si>
  <si>
    <t>&gt;=75% y &lt;90%</t>
  </si>
  <si>
    <t>El grado de ejecución de las indagaciones preliminares, visitas de control fiscal y auditorias que adelanto la Dirección de Reacción Inmediata -DRI. fue del 63% que comparado con la meta con corte al segundo trimestre (80%), alcanza un cumplimiento del 78%, ubicándose en un rango Aceptable, reflejado en que se esperaba la ejecución de 6 actuaciones del total (8) y han sido ejecutadas a la fecha 5.
Durante el trimestre de 01 de abril a 30 de junio de 2018, en el trimestre, se efectuó una Visita de Control fiscal No. 501 de 2018 – Ante FDL - MARTIRES.  Se iniciaron siete (7) Indagaciones Preliminares que fueron: 18000-05-18 – Secretaria de Movilidad, 18000-06-18 - Instituto Distrital de Recreación y Deporte - IDRD, 18000-07-18 - Alcaldía  Local de Usaquén y la Unidad Administrativa especial de Rehabilitación y Mantenimiento Vial -UAERMV, 18000-08-18 - Empresa de Acueducto, Alcantarillado y Aseo de Bogotá. EAB-ESP., 18000-09-18 - Secretaria Distrital de Seguridad, Convivencia y Justicia y Empresa de Telecomunicaciones de Bogotá ESP S.A, 18000-10-18 – Secretaria de Seguridad, Convivencia y Justicia -  Fondo de Vigilancia y Seguridad en Liquidación, 18000-11-18 – Alcaldía Local de Ciudad Bolívar - Fondo de Desarrollo Local.  Se terminaron cuatro (4) indagaciones y una visita de control fiscal No. 501-18, de las cuales dos (2), se les dio traslado por presunto detrimento: 
Se efectuó el archivo de dos (2) indagaciones preliminares: IP No. 18000-21-17 ante Secretaria Distrital de Movilidad con Auto de Archivo No. 01 por Improcedencia 18/04/2018 y la IP No. 18000-02-18 ante Instituto Distrital de las Artes – IDARTES Auto de Archivo No. 02 por Improcedencia 19/04/2018.
En la Visita de Control Fiscal No. 501 de 2018, ante FDL Mártires, no se configuró observaciones ni hallazgos en desarrollo de la visita.</t>
  </si>
  <si>
    <t>&lt;60%</t>
  </si>
  <si>
    <t>&gt;=60% y &lt; 80%</t>
  </si>
  <si>
    <t>&gt;=80%</t>
  </si>
  <si>
    <t>&gt;180</t>
  </si>
  <si>
    <t>&lt;= 180 y &gt;160</t>
  </si>
  <si>
    <t>&lt;=160</t>
  </si>
  <si>
    <t xml:space="preserve">Al comparar el valor de los beneficios obtenidos en el período enero a junio de 2018, en cuantía de $182.561.098.859,32 frente a los recursos presupuestales ejecutados en el mismo período por la Contraloría de Bogotá D.C., por valor de $73.710.930.357 se obtuvo una tasa de retorno de $2,48; es decir, que por cada peso invertido en el organismo de control fiscal, se generó un retorno de $2,48 centavos. </t>
  </si>
  <si>
    <t>&lt;1</t>
  </si>
  <si>
    <t>&gt;=1 y &lt;2</t>
  </si>
  <si>
    <t xml:space="preserve"> &gt;=2</t>
  </si>
  <si>
    <t>&gt;=80% y &lt; 90%</t>
  </si>
  <si>
    <t>&gt;=90%</t>
  </si>
  <si>
    <t>&gt;90%</t>
  </si>
  <si>
    <t>&gt;80% y &lt; 90%</t>
  </si>
  <si>
    <t>Mínimo: &lt;80%</t>
  </si>
  <si>
    <t>Aceptable. &gt;=80 y &lt;90%.</t>
  </si>
  <si>
    <t>Satisfactorio: &gt;=90</t>
  </si>
  <si>
    <t>|</t>
  </si>
  <si>
    <t>Satisfactorio: &gt;=90%</t>
  </si>
  <si>
    <t>Monitoreo a 30-06-2018
Las 111 asesorías se clasifican así: 
73 CONCEPTOS DE LEGALIDAD: 71 tramitados y 2 en término. 
24 CONCEPTOS JURÍDICOS: 20 expedidos y 4 en término.
12 SEGUNDAS INSTANCIAS: 8 asesorías realizadas en disciplinarios, 1 sancionatorio y 1 responsabilidad fiscal. En término (1 sancionatorio y 1 disciplinario)
2 IMPEDIMENTO O RECUSACIÓN: 2 se resolvieron.  
De acuerdo con la meta propuesta y el histórico de resultados de este indicador se observa un cumplimiento satisfactorio de acuerdo con los términos de ley en la asesoría a las dependencias.</t>
  </si>
  <si>
    <t>Aceptable. &gt;=80 y &lt;90%</t>
  </si>
  <si>
    <t>&gt;=80% y &lt;100%</t>
  </si>
  <si>
    <t xml:space="preserve"> =100%</t>
  </si>
  <si>
    <t>&lt;=70%</t>
  </si>
  <si>
    <t>&gt; 70% y &lt;90%</t>
  </si>
  <si>
    <t>&gt;=100%</t>
  </si>
  <si>
    <t>N/A</t>
  </si>
  <si>
    <t>Aceptable. &gt;80% y &lt;90%</t>
  </si>
  <si>
    <t>Mínimo: &lt;70%</t>
  </si>
  <si>
    <t>Aceptable. &gt;=70 y &lt;80%.</t>
  </si>
  <si>
    <t>Satisfactorio: &gt;=80</t>
  </si>
  <si>
    <t>&gt;=90% y =100%</t>
  </si>
  <si>
    <t>Mínimo:=&lt;50%</t>
  </si>
  <si>
    <t>Satisfactorio: =100%</t>
  </si>
  <si>
    <t>La cobertura en la vigilancia y control a la gestión fiscal del D.C. fue del 33% que comparado con el acumulado de las metas de los dos trimestres (10%), alcanza un cumplimiento del 333%, ubicándose en rango satisfactorio, reflejado en que se esperaba auditar 10 sujetos de control y se auditaron 32.
El 33% de los sujetos de control han sido auditados durante el primer semestre de 2018, correspondería a un cumplimiento del 333% en un nivel Satisfactorio, ello sin contar los sujetos que están siendo auditados y su auditoría culmina con corte a 31 de julio de 2018.
Es pertinente indicar que en Enero de 2018 culminaron auditorías del PAD 2017, en las cuales se auditaron 65 sujetos de vigilancia.</t>
  </si>
  <si>
    <t xml:space="preserve">Monitoreo 30 junio 2018
Las 169 actuaciones en representación de los intereses litigiosos de la Entidad se clasifican así:  
18 EXTRAJUDICIALES: 18 realizadas (8 audiencias PGN y 10 fichas presentadas ante Comité de Conciliación). No quedan acciones en término. 
151 JUDICIALES: 147 realizadas (17 contestación tutela, 4 contestación demanda, 10 audiencia  inicial, 4 audiencia pruebas, 75 audiencia penal, 11 alegatos de conclusión, 3 recurso reposición, 1 apelación, 1 traslado recurso, 2 presentación poder, 2 envió antecedentes administrativos, 1 contestación conflicto competencias, 9 traslados e incidentes, 1 contestación adición demanda, 5 comité conciliación (4 llamamiento garantía y 1 conciliación) y 1 radicación demanda. 
Así mismo, 4 en término (2 contestación demanda, 1 audiencia inicial y 1 audiencia pruebas).
De acuerdo con la meta propuesta y el histórico de resultados de este indicador se observa un cumplimiento satisfactorio de acuerdo con los términos de ley en la defensa de los intereses litigiosos de la Entidad. </t>
  </si>
  <si>
    <t>&gt;7 días</t>
  </si>
  <si>
    <t>&lt;=7 días y &gt;6 días</t>
  </si>
  <si>
    <t>&lt;= 6 días</t>
  </si>
  <si>
    <t xml:space="preserve">El nivel de  avance en el cumplimiento de las Transferencias  documentales primarias fue del  39.43%, que comparado con la meta del trimestre (34%), alcanza un cumplimiento del 116%, ubicándose en rango satisfactorio, toda vez que se recibieron 28 de las 71 programadas. </t>
  </si>
  <si>
    <t>El nivel de avance en el Nivel de satisfacción del cliente interno frente a los servicios ofrecidos por el Proceso de Gestión Documental es del 100%, que comparado con la meta del trimestre (95%) alcanza un cumplimiento del 105%, ubicándose en satisfactorio, toda vez que en el primer semestre se encuestaron 43 usuarios de la diferentes dependencias, de los cuales la totalidad calificó como satisfactorio la prestación del servicio ofrecido por el Proceso de Gestión Documental.</t>
  </si>
  <si>
    <t xml:space="preserve">El Nivel de cumplimiento en la implementación del Sistema Integrado de Conservación es del 33% que comparado con la meta del semestre (50%) alcanza un cumplimiento del  67% ubicándose en un rango mínimo. en razón a que se realizaron 6 de las  18 actividades programadas en el Plan de Trabajo.
El bajo nivel de cumplimiento se presento debido al gran número de actividades establecidas en el plan de trabajo determinado para la implementación del Sistema Integrado de Conservación, durante el segundo semestre se dará cumplimiento al total de las actividades programadas, por cuanto se deben diseñar y elaborar con el acompañamiento de la Dirección de Tecnologías de la Información y las Comunicaciones TIC el Plan de Preservación Digital a Largo Plazo y la consolidación del Sistema Integrado de Conservación. </t>
  </si>
  <si>
    <t>2. Fecha de seguimiento: Junio 30 de 2018</t>
  </si>
  <si>
    <r>
      <rPr>
        <b/>
        <sz val="9"/>
        <color indexed="8"/>
        <rFont val="Arial"/>
        <family val="2"/>
      </rPr>
      <t>Sgto. Junio de 2018.</t>
    </r>
    <r>
      <rPr>
        <sz val="9"/>
        <color indexed="8"/>
        <rFont val="Arial"/>
        <family val="2"/>
      </rPr>
      <t xml:space="preserve"> El nivel de  cumplimiento en la obtención de la recertificación al SGC fue del 100%, ubicándose en rango Satisfactorio, dado que el equipo auditor de la firma certificadora "SGS", basado en los resultados de esta auditoría y el estado de desarrollo y madurez demostrado del sistema, recomienda que la certificación del sistema de gestión sea Otorgada”.
Esta auditoría se realizó durante los días 12, 13, 14 y 15 de marzo de 2018, en la cual se verificó el cumplimiento de los requisitos de la NTC ISO 9001:2015, evidenciando que la Contraloría de Bogotá ha “Establecido y mantenido su sistema de Gestión de acuerdo con los requisitos de la norma y demostrado la capacidad del sistema para alcanzar sistemáticamente los requisitos establecidos para los productos o los servicios dentro del alcance y los objetivos de la política de la organización.</t>
    </r>
  </si>
  <si>
    <r>
      <t xml:space="preserve">Sgto. Junio de 2018. </t>
    </r>
    <r>
      <rPr>
        <sz val="9"/>
        <color indexed="8"/>
        <rFont val="Arial"/>
        <family val="2"/>
      </rPr>
      <t>El nivel de avance en el cumplimiento de las actividades acumuladas para este semestre con respecto al acompañamiento y sensibilización del SIG, fue del 70%, que comparado con la meta acumulada de los periodos cumplidos en un (70%), alcanza un cumplimiento del 100%, ubicándose en rango Satisfactorio, dado que se han realizado siete (7) de las diez (10) actividades programadas, así: 
1. Estructuración de material para divulgar nuevos requisitos del SGC basados en la norma ISO 9001-2015.
2. Sensibilizar a los procesos del SIG como preparación para la auditoria interna del SGC. 
3. Sensibilizar a los procesos del SIG como preparación para la auditoria externa del SGC. 
4. Campaña de divulgación interna, utilizando los canales de comunicación: ECARD, noticontrol, video informativo, plegable.
5. Evento que contribuya a empoderar y agradecer la labor que prestan todos los colaboradores para el fortalecimiento a la gestión y el mejoramiento continuo de la Contraloría de Bogotá.
6. Socializar con todos los procesos el Informe de Auditoria Externa de Calidad - 2018, donde se plantean  las observaciones y oportunidades de mejoras, por medio de la radicación del memorando 3-2018-13019 con fecha 2018-05-17, enviado a todos los Responsables de Procesos del Sistema Integrado de Gestión  - SIG.
7. Acompañamiento de los facilitadores a las propuestas de mejoramiento realizadas por parte de los procesos del SIG.</t>
    </r>
  </si>
  <si>
    <r>
      <rPr>
        <b/>
        <sz val="9"/>
        <color indexed="8"/>
        <rFont val="Arial"/>
        <family val="2"/>
      </rPr>
      <t>Sgto. Junio de 2018.</t>
    </r>
    <r>
      <rPr>
        <sz val="9"/>
        <color indexed="8"/>
        <rFont val="Arial"/>
        <family val="2"/>
      </rPr>
      <t xml:space="preserve"> El nivel de cumplimiento en la atención de asesorías solicitadas por los procesos en el primer semestre de 2018, fue del 100% (Satisfactoria), teniendo en cuenta que se realizaron 25 asesorías, distribuidas así: 8 a los procesos de Direccionamiento Estratégico, Evaluación y Control, Gestión Jurídica, Responsabilidad Fiscal y Jurisdicción Coactiva, Gestión del Talento Humano, Tecnologías de la Información y las Comunicaciones, Participación Ciudadana y Comunicación con Partes Interesadas, Gestión Documental y 17 a Vigilancia y Control a la Gestión Fiscal, para capacitar a los gestores de cada proceso en el uso del tablero de control y reporte de información sobre el desempeño de los procesos efectuadas los días 3, 4, 5, 10, 12,16,18 y 19 de abril de  2018. </t>
    </r>
  </si>
  <si>
    <r>
      <rPr>
        <b/>
        <sz val="9"/>
        <color indexed="8"/>
        <rFont val="Arial"/>
        <family val="2"/>
      </rPr>
      <t>Sgto. Junio de 2018.</t>
    </r>
    <r>
      <rPr>
        <sz val="9"/>
        <color indexed="8"/>
        <rFont val="Arial"/>
        <family val="2"/>
      </rPr>
      <t xml:space="preserve"> El nivel de  cumplimiento en la ejecución de las actividades de la Meta No. 1. del Proyecto de Inversión 1195 fue del 70%,  el cual comparado con la meta establecida del 50% para el segundo trimestre, refleja un avance del 141%, ubicándose en un rango de calificación Satisfactorio.
Como se ha mostrado, el total del presupuesto asignado a la meta en la vigencia 2018 es de $215.043.890, con una ejecución en el segundo trimestre de $151.231.768, que equivale al 70%.</t>
    </r>
  </si>
  <si>
    <r>
      <rPr>
        <b/>
        <sz val="9"/>
        <rFont val="Arial"/>
        <family val="2"/>
      </rPr>
      <t xml:space="preserve">Seguimiento con corte a junio de 2018: El nivel de avance en el cumplimiento actividades de  pedagogía social formativa e ilustrativa </t>
    </r>
    <r>
      <rPr>
        <sz val="9"/>
        <rFont val="Arial"/>
        <family val="2"/>
      </rPr>
      <t>es de 110</t>
    </r>
    <r>
      <rPr>
        <b/>
        <sz val="9"/>
        <rFont val="Arial"/>
        <family val="2"/>
      </rPr>
      <t xml:space="preserve"> </t>
    </r>
    <r>
      <rPr>
        <sz val="9"/>
        <rFont val="Arial"/>
        <family val="2"/>
      </rPr>
      <t>actividades discriminadas así:  Talleres 90, Jornada de formación 9, Conversatorios 4, Conferencia 4, Piezas comunicativas 2 y Foros y Paneles 1. El resultado del indicador en relación con la meta acumulada para el segundo trimestre es del 143%, lo que lo clasifica en el rango de satisfactorio.</t>
    </r>
    <r>
      <rPr>
        <b/>
        <sz val="10"/>
        <rFont val="Arial"/>
        <family val="2"/>
      </rPr>
      <t/>
    </r>
  </si>
  <si>
    <r>
      <rPr>
        <b/>
        <sz val="9"/>
        <rFont val="Arial"/>
        <family val="2"/>
      </rPr>
      <t xml:space="preserve">Seguimiento con corte a junio de 2018: </t>
    </r>
    <r>
      <rPr>
        <sz val="9"/>
        <rFont val="Arial"/>
        <family val="2"/>
      </rPr>
      <t xml:space="preserve"> El rango de calificación de la medición del  grado de satisfacción del servicio al cliente (Concejo) que brinda la Contraloría de Bogotá es satisfactorio. Se realizó Informe "Medición de la percepción del cliente, en el marco del Contrato 335 de 2017, ítem III </t>
    </r>
    <r>
      <rPr>
        <i/>
        <sz val="9"/>
        <rFont val="Arial"/>
        <family val="2"/>
      </rPr>
      <t>"Realizar una medición sobre la percepción que los clientes, Ciudadanía y Concejo, tienen con respecto al desempeño de la función pública de Control Fiscal que realiza la Contraloría de Bogotá, así como los niveles de conocimiento que la ciudadanía tiene de la entidad, el posicionamiento y satisfacción que la comunidad de Bogotá D.C. perciben de la institución en relación con la gestión desarrollada en la vigencia 2017"</t>
    </r>
    <r>
      <rPr>
        <sz val="9"/>
        <rFont val="Arial"/>
        <family val="2"/>
      </rPr>
      <t xml:space="preserve">, la Universidad Nacional como contratista realiza la aplicación de encuestas a nuestros Clientes y a algunas partes interesadas, generando como resultado:
• Cliente Concejo: se obtuvo que de 33 concejales entrevistados, 28 tienen una percepción positiva sobre el servicio al cliente prestado por la Contraloría de Bogotá, lo que equivale al 85% de resultado y al 94% del resultado acumulado con respecto a la meta esperada que era del 90%., ubicando la  percepción del Concejo en el rango de satisfactorio. </t>
    </r>
  </si>
  <si>
    <r>
      <rPr>
        <b/>
        <sz val="9"/>
        <rFont val="Arial"/>
        <family val="2"/>
      </rPr>
      <t xml:space="preserve">Seguimiento con corte a junio de 2018:  </t>
    </r>
    <r>
      <rPr>
        <sz val="9"/>
        <rFont val="Arial"/>
        <family val="2"/>
      </rPr>
      <t xml:space="preserve">El rango de calificación de la medición del  grado de satisfacción del servicio al cliente (Ciudadanía) que brinda la Contraloría de Bogotá es satisfactorio. Se realizó Informe "Medición de la percepción del cliente, en el marco del Contrato 335 de 2017, ítem III </t>
    </r>
    <r>
      <rPr>
        <i/>
        <sz val="9"/>
        <rFont val="Arial"/>
        <family val="2"/>
      </rPr>
      <t>"Realizar una medición sobre la percepción que los clientes, Ciudadanía y Concejo, tienen con respecto al desempeño de la función pública de Control Fiscal que realiza la Contraloría de Bogotá, así como los niveles de conocimiento que la ciudadanía tiene de la entidad, el posicionamiento y satisfacción que la comunidad de Bogotá D.C. perciben de la institución en relación con la gestión desarrollada en la vigencia 2017"</t>
    </r>
    <r>
      <rPr>
        <sz val="9"/>
        <rFont val="Arial"/>
        <family val="2"/>
      </rPr>
      <t xml:space="preserve">, la Universidad Nacional como contratista realiza la aplicación de encuestas a nuestros Clientes y a algunas partes interesadas, generando como resultado:
• Cliente Ciudadanía: se obtuvo que de 342 ciudadanos entrevistados, 279 tienen una percepción positiva sobre el servicio al cliente prestado por la Controlaría de  Bogotá,  lo que equivale al 82% de resultado y al 91% de resultado acumulado con respecto a la meta esperada que era del 90%., ubicando la percepción de la  ciudadanía en el rango de satisfactorio. </t>
    </r>
  </si>
  <si>
    <r>
      <rPr>
        <b/>
        <sz val="9"/>
        <rFont val="Arial"/>
        <family val="2"/>
      </rPr>
      <t xml:space="preserve">Seguimiento a junio de 2018: </t>
    </r>
    <r>
      <rPr>
        <sz val="9"/>
        <rFont val="Arial"/>
        <family val="2"/>
      </rPr>
      <t>El nivel de avance en el cumplimiento actividades de actividades de control social en las localidades es de 321 actividades de control social en las localidades así: Inspección a terreno 71, Mesa de Trabajo ciudadana 63, Revisión de contratos 6, Socialización de los Memorandos de Asignación y de Planeación 26, Divulgación de resultados de gestión del proceso auditor y de los informes obligatorios, estudios y/o pronunciamientos 22, Comité de Control Social 75, Contraloría Estudiantil 48, Redes sociales 6 y Veedurías ciudadanas 4.  El resultado del indicador en relación con la meta acumulada para el segundo trimestre es del 133% lo que lo clasifica en el rango de satisfactorio.</t>
    </r>
  </si>
  <si>
    <r>
      <rPr>
        <b/>
        <sz val="9"/>
        <rFont val="Arial"/>
        <family val="2"/>
      </rPr>
      <t>Seguimiento con corte a junio de 2018</t>
    </r>
    <r>
      <rPr>
        <sz val="9"/>
        <rFont val="Arial"/>
        <family val="2"/>
      </rPr>
      <t>: El nivel de avance en el cumplimiento de Rendición de cuentas de la Contraloría de Bogotá es del  15% que comparado con la meta del semestre(50%), alcanza un cumplimento del 30%,  ubicándose en rango mínimo, dado que se han  realizado 3 rendiciones de cuenta de las 20 programadas en igual número de FDL, sinembargo debe tenerse en cuenta que el 70% restante se realizará durante el segundo semestre de la actual vigencia.</t>
    </r>
  </si>
  <si>
    <r>
      <t xml:space="preserve">Seguimiento a junio de 2018: </t>
    </r>
    <r>
      <rPr>
        <sz val="9"/>
        <rFont val="Arial"/>
        <family val="2"/>
      </rPr>
      <t>El nivel de avance en el cumplimiento de emisión de publicaciones que contengan el resultado de las diferentes actividades de la Contraloría de Bogotá para el apoyo técnico del control político que realiza el Concejo de Bogotá.  alcanzó el 100%, que comparado con la meta del año (100%) registra un cumplimiento del 100% (Satisfactorio) y frente a la meta del indicador refleja un avance del 67%, dado que se publicó el 2do boletín de los (3) programados. Los boletines publicados se relacionan con los trámites ante el Concejo de Bogotá durante el periodo Noviembre - Diciembre de 2017 y Enero de 2018.</t>
    </r>
  </si>
  <si>
    <r>
      <rPr>
        <b/>
        <sz val="9"/>
        <rFont val="Arial"/>
        <family val="2"/>
      </rPr>
      <t>Seguimiento a Junio</t>
    </r>
    <r>
      <rPr>
        <sz val="9"/>
        <rFont val="Arial"/>
        <family val="2"/>
      </rPr>
      <t>: El nivel de avance en el cumplimiento de las campañas de comunicación con componente interno y externo,  que permita fortalecer la imagen institucional y  divulgar la gestión de la Contraloría de Bogotá. es del 50% toda vez, que de las seis campañas programadas se han realizado tres. La primera, denominada Comunícate a través de la cual se han dado a conocer 105 publicaciones en Noticontrol; 470 E-card; y 86 videos en el Video Wall. La segunda campaña Identifícate: promueve el sentido de pertenencia a través del personaje Imprudencio Malaleche con el tema del Carné y  Chaqueta Institucional. Redes Sociales la campaña Una Contraloría aliada con...en la que  se diseñó y construyó la marca digital. (Twitter, Facebook, Instagram y Yotube). La campaña se adelantó por Noticontrol, pantalla de video Wall   y Echar.</t>
    </r>
  </si>
  <si>
    <r>
      <rPr>
        <b/>
        <sz val="9"/>
        <rFont val="Arial"/>
        <family val="2"/>
      </rPr>
      <t>Seguimiento junio 2018:</t>
    </r>
    <r>
      <rPr>
        <sz val="9"/>
        <rFont val="Arial"/>
        <family val="2"/>
      </rPr>
      <t xml:space="preserve"> El nivel de avance en el cumplimiento de la medición del grado de percepción de los periodistas, de la gestión que adelanta la Contraloría de Bogotá, de la vigencia anterior. muestra un nivel de rango satisfactorio, pues los resultados del Informe  medición satisfacción cliente vigencia 2017, se realizó y socializó mediante el memorando N° 3-2018-12586, proceso N° 1004989 de 10/05/2018, La encuesta fue aplicada a 18 periodistas entrevistados, se obtuvo de 16  de ellos tienen una percepción positiva sobre el servicio al cliente prestado por la Contraloría de Bogotá, equivalente al 89%. 
</t>
    </r>
    <r>
      <rPr>
        <b/>
        <sz val="10"/>
        <rFont val="Arial"/>
        <family val="2"/>
      </rPr>
      <t/>
    </r>
  </si>
  <si>
    <r>
      <t xml:space="preserve">El indicador de cumplimiento en la optimización de la MCGF, es de periodicidad semestral, tiene planteadas metas semestrales del 50% que a la fecha su cumplimiento es del 29%; ubicándose en un rango Mínimo por cuanto solo se alcanzó el 57% de la meta planteada.
</t>
    </r>
    <r>
      <rPr>
        <sz val="9"/>
        <color rgb="FFFF0000"/>
        <rFont val="Arial"/>
        <family val="2"/>
      </rPr>
      <t xml:space="preserve">
</t>
    </r>
    <r>
      <rPr>
        <sz val="9"/>
        <rFont val="Arial"/>
        <family val="2"/>
      </rPr>
      <t>A junio 30 de 2018, se ha ajustado dos factores de la MCGF Planes, Programas y Proyectos y Plan de Mejoramiento de acuerdo a la normatividad vigente, que se encuentran debidamente publicadas en la intranet y han sido utilizados por los equipos auditores en las actuaciones programadas del PAD 2018. Es pertinente indicar que en marzo, abril y mayo de 2018 se efectuaron capacitaciones y sensibilizaciones sobre el diligenciamiento de la matriz en estos dos factores conforme con los nuevos procedimientos. En el mes de Julio se reactivaran las mesas de trabajo para culminar los análisis de las propuestas para implementar los ajustes que se aprueben en el segundo semestre</t>
    </r>
  </si>
  <si>
    <r>
      <rPr>
        <b/>
        <sz val="9"/>
        <rFont val="Arial"/>
        <family val="2"/>
      </rPr>
      <t>Junio de 2018</t>
    </r>
    <r>
      <rPr>
        <sz val="9"/>
        <rFont val="Arial"/>
        <family val="2"/>
      </rPr>
      <t xml:space="preserve">: El nivel de avance en el trámite de las medidas Cautelares Decretadas en PRF y PJC fue del  100%, ubicándose en rango satisfactorio.      </t>
    </r>
    <r>
      <rPr>
        <b/>
        <sz val="9"/>
        <rFont val="Arial"/>
        <family val="2"/>
      </rPr>
      <t xml:space="preserve">1er Trimestre: </t>
    </r>
    <r>
      <rPr>
        <sz val="9"/>
        <rFont val="Arial"/>
        <family val="2"/>
      </rPr>
      <t xml:space="preserve">Se decretaron 23 medidas cautelares de 23 procesos con informacion patrimonial positiva los cuales corresponden  a la subdirección de Responsabilidad Fiscal.                                                                                           </t>
    </r>
    <r>
      <rPr>
        <b/>
        <sz val="9"/>
        <rFont val="Arial"/>
        <family val="2"/>
      </rPr>
      <t>2º trimestre</t>
    </r>
    <r>
      <rPr>
        <sz val="9"/>
        <rFont val="Arial"/>
        <family val="2"/>
      </rPr>
      <t xml:space="preserve"> se  decretaron 36 medidas en igual número de procesos  que contaban con Información patrimonial positiva, no contaban con póliza y el amparo no estaba vigente o no era suficiente, 31 corresponden a los PRF (Procesos de Responsabilidad Fiscal) de la SPRF y 5 corresponden a los PRJ (Procesos de Jurisdicción Coactiva) de la SJC del semestre</t>
    </r>
  </si>
  <si>
    <r>
      <t xml:space="preserve">Indicador Nuevo (Se suma lo realizado en el 1er Trimestre)
</t>
    </r>
    <r>
      <rPr>
        <b/>
        <sz val="9"/>
        <rFont val="Arial"/>
        <family val="2"/>
      </rPr>
      <t>Junio de 2018:</t>
    </r>
    <r>
      <rPr>
        <sz val="9"/>
        <rFont val="Arial"/>
        <family val="2"/>
      </rPr>
      <t xml:space="preserve"> El nivel  de avance en los Grados de Consulta y Recursos de Apelación de los PRF fue del 100%, ubicándose en rango Satisfactorio,De Diciembre 2017 a Mayo 2018, se recibieron 159 Grados de Consulta, 16 Recursos de Apelacion y 1 Mixto (total de 176), los cuales fueron resueltos en su totalidad, con las siguientes decisiones: 144 Confirmados, 21 Revocados, 5 Devueltos,, 3 Mixtos, 2 con Nulidad y 1 fallo con responsabilidad.</t>
    </r>
  </si>
  <si>
    <r>
      <t xml:space="preserve">Indicador Nuevo (Se suma lo realizado en el 1er Trimestre)
</t>
    </r>
    <r>
      <rPr>
        <b/>
        <sz val="9"/>
        <rFont val="Arial"/>
        <family val="2"/>
      </rPr>
      <t>Junio de 2018:</t>
    </r>
    <r>
      <rPr>
        <sz val="9"/>
        <rFont val="Arial"/>
        <family val="2"/>
      </rPr>
      <t xml:space="preserve"> El nivel  de avance en el Estudio de HF e IP-DRFJC fue del 100%, ubicándose en rango Satisfactorio.De Octubre 2017 a Marzo 2018 se recibieron 450 HF y/o IP de los cuales 50 se estudiaron por 2da, 3ra o 4ta vez. Como resultado se obtuvo 182 Trasladados a la SPRF, 251 Devueltos a la Oficina de Origen, 16 mixtos (trasladados y devueltos) y 1 Aperturado (ordinario).</t>
    </r>
  </si>
  <si>
    <r>
      <t xml:space="preserve">Indicador Nuevo (Se suma lo realizado en el 1er Trimestre)
</t>
    </r>
    <r>
      <rPr>
        <b/>
        <sz val="9"/>
        <rFont val="Arial"/>
        <family val="2"/>
      </rPr>
      <t>Junio de 2018:</t>
    </r>
    <r>
      <rPr>
        <sz val="9"/>
        <rFont val="Arial"/>
        <family val="2"/>
      </rPr>
      <t xml:space="preserve"> El nivel  de avance en el Estudio de HF e IP- SPRF fue del 100%, ubicándose en rango Satisfactorio.De Octubre 2017 a Marzo 2018 se recibieron 275 HF y/o IP de los cuales 18 se estudiaron por 2da o 3ra. Como resultado se obtuvo 16 Devueltos a la DRFJC, 232 Aperturados, 4 mixtos (devueltos y aperturados) y 23 en proceso de estudio.</t>
    </r>
  </si>
  <si>
    <r>
      <t xml:space="preserve">Indicador Nuevo (Se suma lo realizado en el 1er Trimestre)
</t>
    </r>
    <r>
      <rPr>
        <b/>
        <sz val="9"/>
        <rFont val="Arial"/>
        <family val="2"/>
      </rPr>
      <t>Junio de 2018:</t>
    </r>
    <r>
      <rPr>
        <sz val="9"/>
        <rFont val="Arial"/>
        <family val="2"/>
      </rPr>
      <t xml:space="preserve"> El nivel  de avance en la Decisiones ejecutoriadas para los 178 PRF 2013 fue del 52%, que compardo conla meta del perido (40%) alcanza un cumplimineto del 131%, ubicándse en rango Satisfactorio, dado que  se emitieron 93 decisiones de las 178 progrmadas, asdï: 77 fueron  Archivos (incluyen las prescripciones), 8 Cesaciones por Pago, 5 Fallos con Responsabilidad Fiscal, 9 fallos sin RF menos 6 Prescripciones, total 99 decisiones ejecutoriadas</t>
    </r>
  </si>
  <si>
    <r>
      <rPr>
        <b/>
        <sz val="9"/>
        <rFont val="Arial"/>
        <family val="2"/>
      </rPr>
      <t xml:space="preserve">Junio de 2018. </t>
    </r>
    <r>
      <rPr>
        <sz val="9"/>
        <rFont val="Arial"/>
        <family val="2"/>
      </rPr>
      <t xml:space="preserve">El nivel de avance en las deciciones PRF fue del 40%, que comparado con las metas del semestre 45% alcanza un cumplimineto del 90%, ubicándose en rango Aceptable, dado que emition 133 decisines de 330 programadas, así: </t>
    </r>
    <r>
      <rPr>
        <b/>
        <sz val="9"/>
        <color rgb="FFFF0000"/>
        <rFont val="Arial"/>
        <family val="2"/>
      </rPr>
      <t xml:space="preserve">
</t>
    </r>
    <r>
      <rPr>
        <b/>
        <sz val="9"/>
        <color theme="1"/>
        <rFont val="Arial"/>
        <family val="2"/>
      </rPr>
      <t xml:space="preserve">1er Trimestre: </t>
    </r>
    <r>
      <rPr>
        <sz val="9"/>
        <color theme="1"/>
        <rFont val="Arial"/>
        <family val="2"/>
      </rPr>
      <t xml:space="preserve">Se profirieron 48 autos de archivo de la SRF, de Imputación 19 de la SPRF, fallos con 8 (7 de la SPRF y 1 DPRF), fallos sin Responsabilidad 5 de la SPRF, para un total de 80 decisiones.
</t>
    </r>
    <r>
      <rPr>
        <b/>
        <sz val="9"/>
        <color theme="1"/>
        <rFont val="Arial"/>
        <family val="2"/>
      </rPr>
      <t xml:space="preserve">Actividad Reformulada 2do Trimestre: </t>
    </r>
    <r>
      <rPr>
        <sz val="9"/>
        <color theme="1"/>
        <rFont val="Arial"/>
        <family val="2"/>
      </rPr>
      <t>De abril a junio se profirieron 26 Imputaciones, 73 Archivos, 12 Cesación por Pago, 9 Fallos con RF y 5 Fallos Sin, para un total de 125 decisiones. Por error en el 1er trimestre no se incluyeron las 9 cesaciones de pago generadas de ene</t>
    </r>
    <r>
      <rPr>
        <sz val="9"/>
        <rFont val="Arial"/>
        <family val="2"/>
      </rPr>
      <t>ro a marzo y se incluyo de mas 1 fallo con RF (el de la DRFJC).</t>
    </r>
  </si>
  <si>
    <r>
      <rPr>
        <b/>
        <sz val="9"/>
        <rFont val="Arial"/>
        <family val="2"/>
      </rPr>
      <t>Junio de 2018:</t>
    </r>
    <r>
      <rPr>
        <sz val="9"/>
        <rFont val="Arial"/>
        <family val="2"/>
      </rPr>
      <t xml:space="preserve"> El nivel  de avance en el Recaudo PJC fue del 55%, que compardo conla meta del perido (57,5%) alcanza un cumplimineto del 96%,ubicándse en rango Satisfactorio dado  que se el recaudo a junio alcanzo $2.770.693.368  de $5.000.000.000 programadas asi:</t>
    </r>
    <r>
      <rPr>
        <b/>
        <sz val="9"/>
        <rFont val="Arial"/>
        <family val="2"/>
      </rPr>
      <t xml:space="preserve"> 1er Trimestre: </t>
    </r>
    <r>
      <rPr>
        <sz val="9"/>
        <rFont val="Arial"/>
        <family val="2"/>
      </rPr>
      <t>El recaudo de beneficios por control fiscal fue de $1414.583.599, cifra que corresponde a los pagos recibidos dentro de los procesos de cobro coactivo.</t>
    </r>
    <r>
      <rPr>
        <b/>
        <sz val="9"/>
        <rFont val="Arial"/>
        <family val="2"/>
      </rPr>
      <t xml:space="preserve">
Reformulado para 2do Trimestre: </t>
    </r>
    <r>
      <rPr>
        <sz val="9"/>
        <rFont val="Arial"/>
        <family val="2"/>
      </rPr>
      <t>De marzo a junio de 2018 el recaudo dentro de los procesos de cobro coactivo fue de $ 1.356.109.768,60.</t>
    </r>
  </si>
  <si>
    <r>
      <rPr>
        <b/>
        <sz val="9"/>
        <rFont val="Arial"/>
        <family val="2"/>
      </rPr>
      <t>Indicador Nuevo (Se suma lo realizado en el 1er Trimestre)</t>
    </r>
    <r>
      <rPr>
        <sz val="9"/>
        <rFont val="Arial"/>
        <family val="2"/>
      </rPr>
      <t xml:space="preserve">
El nivel  de avance en la Ordende Traslado y Endoso de Títulos Valores fue del 100%, ubicándose en rango Satisfactorio,De enero a junio se impulsaron los 11 Nº PJC con 4 autos que avocan conocimiento y 7 autos de mandamientos de pago, para un total de 11</t>
    </r>
  </si>
  <si>
    <r>
      <rPr>
        <b/>
        <sz val="9"/>
        <rFont val="Arial"/>
        <family val="2"/>
      </rPr>
      <t>Junio de 2018:</t>
    </r>
    <r>
      <rPr>
        <sz val="9"/>
        <rFont val="Arial"/>
        <family val="2"/>
      </rPr>
      <t xml:space="preserve"> El nivel  de avance en la Orden de Traslado y Endoso de Títulos Valores fue del 100%, que compardo conla meta del perido (95%) alcanza un cumplimineto del 105%, ubicándse en rango Satisfactorio.                                                              </t>
    </r>
    <r>
      <rPr>
        <b/>
        <sz val="9"/>
        <rFont val="Arial"/>
        <family val="2"/>
      </rPr>
      <t>1er Trimestre</t>
    </r>
    <r>
      <rPr>
        <sz val="9"/>
        <rFont val="Arial"/>
        <family val="2"/>
      </rPr>
      <t xml:space="preserve">: Se recibieron 34 titulos de los cuales 20 son juridicamente viables trasladar a las entidades afectadas, mas 9 consignaciones, para un total 29 que en su totalidad fueron efectivamente abonados al proceso coactivo.
</t>
    </r>
    <r>
      <rPr>
        <b/>
        <sz val="9"/>
        <rFont val="Arial"/>
        <family val="2"/>
      </rPr>
      <t>Reformulado para 2do Trimestre (Acumulativa):</t>
    </r>
    <r>
      <rPr>
        <sz val="9"/>
        <rFont val="Arial"/>
        <family val="2"/>
      </rPr>
      <t xml:space="preserve"> De marzo a junio, legalmente se podian ordenar a la Subdireccion Financiera el traslado de 47 Títulos o Consignaciones Recibidos en el Proceso Coactivo, 33 corresponden a titulos y 14 a consignaciones</t>
    </r>
  </si>
  <si>
    <r>
      <rPr>
        <b/>
        <sz val="9"/>
        <color indexed="8"/>
        <rFont val="Arial"/>
        <family val="2"/>
      </rPr>
      <t>Seguimiento a junio de 2018:</t>
    </r>
    <r>
      <rPr>
        <sz val="9"/>
        <color indexed="8"/>
        <rFont val="Arial"/>
        <family val="2"/>
      </rPr>
      <t xml:space="preserve"> </t>
    </r>
    <r>
      <rPr>
        <sz val="9"/>
        <rFont val="Arial"/>
        <family val="2"/>
      </rPr>
      <t xml:space="preserve">
El nivel de avance en la ejecución de la etapa preliminar del plan de trabajo para la modificación del Manual de Funciones es del 25%, que  con respecto a la meta del periodo alcanza un cumplimiento del 50 %, ubicándose en rango MINIMO, dado que  se ejecuto  1 actividad de 4 programadas de acuerdo al cronograma establecido relacionada con  la sensibilización a directivos, la cual se llevó a cabo conjuntamente con la capacitación sobre Acuerdos de Gestión el día 26 de junio de 2018, con la participación del señor Contralor (E).</t>
    </r>
  </si>
  <si>
    <r>
      <rPr>
        <b/>
        <sz val="9"/>
        <rFont val="Arial"/>
        <family val="2"/>
      </rPr>
      <t>Seguimiento a junio de 2018</t>
    </r>
    <r>
      <rPr>
        <sz val="9"/>
        <rFont val="Arial"/>
        <family val="2"/>
      </rPr>
      <t>:  
El nivel de avance en la revisión de los procedimientos de la Subdirección de gestión del talento humano fue  del 50%, que comparado con las meta del periodo (50%), se ubica en rango SATISFACTORIO, dado que se han realizado dos de las cuatro revisiones previstas, relacionados con  vacaciones y certificaciones, los dos restantes (cesantías y primas) se revisarán durante el 2º semestre.</t>
    </r>
  </si>
  <si>
    <r>
      <t xml:space="preserve">Seguimiento a junio de 2018: 
El </t>
    </r>
    <r>
      <rPr>
        <sz val="9"/>
        <rFont val="Arial"/>
        <family val="2"/>
      </rPr>
      <t xml:space="preserve"> nivel de avance en  la  emisión de  los escritos, comunicados y/o  elementos  informativos sobre situaciones administrativas laborales fue del 50%, que comparado con la meta del periodo (50%) alcanza un cumplimiento del 100%, ubicándose en rango SATISFACTORIO, dado que a la fecha la Subdirección de Gestión del Talento Humano ejecutó 4  actividades, las cuales se enuncian a continuación: 
1. Circular No 002 del 12 de febrero de 2018, en la cual se establecen las directrices del permiso compensado, para disfrute de los tres (3) días laborales de la Semana Santa.
2. Comunicación dirigida a todos los Servidores Públicos con el Número de radicado 3-2018-06855 del 2 de marzo, en la cual se indican los lineamientos para solicitar la depuración de la base de retención en la Fuente vigencia 2018
3. E-card´s sobre Cesantías, relacionadas con al Feria de Cesantías e Información dirigida al respecto con destino a los afiliados a FONCEP.
4. Comunicación dirigida a todos los Servidores Públicos con el Número de radicado 3-2018-13960 del 28 de mayo, en la cual se indican los lineamientos para solicitud de compensatorios por haber ejercido el derecho al voto y por haber prestado el servicio como Jurados de Votación en la segunda vuelta de Elecciones presidenciales 2018.</t>
    </r>
  </si>
  <si>
    <r>
      <t xml:space="preserve">Seguimiento a junio de 2018: 
</t>
    </r>
    <r>
      <rPr>
        <sz val="9"/>
        <rFont val="Arial"/>
        <family val="2"/>
      </rPr>
      <t>El nivel de avance en la ejecución de las actividades de formación fue del 40%, que comparado con la meta del periodo (30%) alcanza un cumplimiento del 133%, ubicándose en rango SATISFACTORIO, dado que a la fecha se han ejecutado 40 actividades así : 14 actividades en el primer trimestre ( 4  programadas y 10 por necesidades del servicio) y 26 actividades en el segundo  trimestre (2 corresponden a actividades programadas y 24 por necesidades del servicio).</t>
    </r>
  </si>
  <si>
    <r>
      <t xml:space="preserve">Seguimiento a junio de 2018:
</t>
    </r>
    <r>
      <rPr>
        <sz val="9"/>
        <rFont val="Arial"/>
        <family val="2"/>
      </rPr>
      <t>El avance en la publicación de boletines por parte de la Oficina de Asuntos Disciplinarios fue del 50%, que comparado con la meta del periodo (50%) alcanza un cumplimiento del 100%, ubicándose en  rango SATISFACTORIO, dado que a la fecha se han publicado 2  Boletines</t>
    </r>
    <r>
      <rPr>
        <b/>
        <sz val="9"/>
        <rFont val="Arial"/>
        <family val="2"/>
      </rPr>
      <t xml:space="preserve"> </t>
    </r>
    <r>
      <rPr>
        <sz val="9"/>
        <rFont val="Arial"/>
        <family val="2"/>
      </rPr>
      <t xml:space="preserve">así:  </t>
    </r>
    <r>
      <rPr>
        <b/>
        <sz val="9"/>
        <rFont val="Arial"/>
        <family val="2"/>
      </rPr>
      <t xml:space="preserve">
</t>
    </r>
    <r>
      <rPr>
        <sz val="9"/>
        <rFont val="Arial"/>
        <family val="2"/>
      </rPr>
      <t xml:space="preserve">1) Responsabilidad disciplinaria y penal por el aporte de documentos apócrifos para la vinculación, posesión, permanencia en el cargo o ingreso a la carrera, ascensos y para justificar situaciones administrativas
2) dimentos y recusaciones definiciones, causales, recusaciones temerarias, procedencia, trámite, jurisprudencia” 
los cuales pueden ser consultados en : http://www.contraloriabogota.gov.co/boletines-asuntos-disciplinarios.    </t>
    </r>
    <r>
      <rPr>
        <b/>
        <sz val="9"/>
        <rFont val="Arial"/>
        <family val="2"/>
      </rPr>
      <t xml:space="preserve">                                                                                           
                                                            </t>
    </r>
  </si>
  <si>
    <r>
      <t xml:space="preserve">Seguimiento a junio de 2018:
</t>
    </r>
    <r>
      <rPr>
        <sz val="9"/>
        <rFont val="Arial"/>
        <family val="2"/>
      </rPr>
      <t>El avance en la realización de las actividades de sensibilización sobre los Sistemas de Evaluación del Desempeño Laboral fue del 63%, que comparado con la meta del periodo (50%) alcanza un cumplimiento del 125%, ubicándose en rango SATISFACTORIO, dado que a la fecha se han realizado  cinco  (5) estrategias, así:
1. Información por Noticontrol, E-card: Entre el 22 de enero y el 05 de febrero.
2. Capacitación personalizada permanente según demanda, pero particularmente entre el 12 y 15 de febrero de 2018 y jornadas de capacitación a todos los servidores del Edificio Condominio el 9 de febrero de 2018 y a la Dirección de Reacción Inmediata el 23 de febrero de 2018.
3. Video publicado en el video Wall de la entidad entre el 1º y 15 de marzo de 2018.
4. Publicación en las carteleras de cada piso de una pieza comunicacional.
5.Plegable sobre el tema de Valoración de la Gestión Gerencial - Acuerdos de Gestión, el cual fue entregado a los directivos asistentes a la capacitación en el referido tema, según registro de asistencia, el día 26 de junio de 2016</t>
    </r>
    <r>
      <rPr>
        <b/>
        <sz val="9"/>
        <rFont val="Arial"/>
        <family val="2"/>
      </rPr>
      <t xml:space="preserve">.
</t>
    </r>
  </si>
  <si>
    <r>
      <t>Seguimiento a junio de 2018:
E</t>
    </r>
    <r>
      <rPr>
        <sz val="9"/>
        <rFont val="Arial"/>
        <family val="2"/>
      </rPr>
      <t xml:space="preserve">l avance en  la realización de las campañas de aprehensión de los valores organizacionales fue del 33%, que comparado con la meta del periodo (50%) alcanza un cumplimiento del 67%, ubicándose en MINIMO, dado que a la fecha se han realizado dos  (2) inducciones  y  seis (6)  jornadas de reinducción. </t>
    </r>
  </si>
  <si>
    <r>
      <rPr>
        <b/>
        <sz val="9"/>
        <color theme="1"/>
        <rFont val="Arial"/>
        <family val="2"/>
      </rPr>
      <t xml:space="preserve">SEGUIMIENTO 30 DE JUNIO </t>
    </r>
    <r>
      <rPr>
        <sz val="9"/>
        <color theme="1"/>
        <rFont val="Arial"/>
        <family val="2"/>
      </rPr>
      <t xml:space="preserve">
Durante el segundo trimestre de la vigencia 2018, el nivel de cumplimiento en el seguimiento a la ejecución Presupuestal fue del 49%, con un valor de ejecución de $73,733,860,155 del total del presupuesto para la Unidad Ejecutora 01 que es de $149.612.689.000. 
Con relación a la meta del 50% programada para el primer trimestre, el resultado acumulado fue del 99%, ubicando el indicador en un rango de calificación SATISFACTORIA.
Nota: Se precisa corrección al valor del denominador, el cual corresponde al presupuesto asignado vigencia 2018, que es $149.612.689.000.</t>
    </r>
  </si>
  <si>
    <r>
      <rPr>
        <b/>
        <sz val="9"/>
        <color theme="1"/>
        <rFont val="Arial"/>
        <family val="2"/>
      </rPr>
      <t>SEGUIMIENTO 30 DE JUNIO</t>
    </r>
    <r>
      <rPr>
        <sz val="9"/>
        <color theme="1"/>
        <rFont val="Arial"/>
        <family val="2"/>
      </rPr>
      <t xml:space="preserve">
Durante el segundo  de la vigencia 2018, el nivel de cumplimiento en el seguimiento a la ejecución del PAC  fue del 45%, con un valor de ejecución de $67,804,410,009 del PAC programado para la Unidad Ejecutora 01 que es de $149.612,989,000.000. 
Con relación a la meta del 50% programada para el primer trimestre. el resultado acumulado fue del 91%, ubicando el indicador en un rango de calificación  del resultado SATISFACTORIO.
Nota: Se precisa corrección al valor del denominador, el cual corresponde al presupuesto asignado vigencia 2018, que es $149.612.689.000.</t>
    </r>
  </si>
  <si>
    <r>
      <rPr>
        <b/>
        <sz val="9"/>
        <color theme="1"/>
        <rFont val="Arial"/>
        <family val="2"/>
      </rPr>
      <t xml:space="preserve">SEGUIMEINTO 30 JUNIO
</t>
    </r>
    <r>
      <rPr>
        <sz val="9"/>
        <color theme="1"/>
        <rFont val="Arial"/>
        <family val="2"/>
      </rPr>
      <t>Durante el segundo  trimestre de la vigencia 2018, el nivel de cumplimiento en el reporte de los Estados Financieros fue del 50% para  el 10 de abril de 2018, con fecha de corte 30 de junio de 2018.
Con relación a la meta del 50% programada para el segundo trimestre, el resultado acumulado fue del 100%, ubicando el indicador en un rango de calificación  del resultado SATISFACTORIO.</t>
    </r>
  </si>
  <si>
    <r>
      <t xml:space="preserve">
</t>
    </r>
    <r>
      <rPr>
        <b/>
        <sz val="9"/>
        <rFont val="Arial"/>
        <family val="2"/>
      </rPr>
      <t>SEGUIMIENTO 31 DE JUNIO</t>
    </r>
    <r>
      <rPr>
        <sz val="9"/>
        <rFont val="Arial"/>
        <family val="2"/>
      </rPr>
      <t xml:space="preserve">
Durante el segundo trimestre de la vigencia 2018, el nivel de cumplimiento  en la ejecución de los recursos de la meta 4 del proyecto de inversión 1195 fue del 86%, con un valor de ejecución de $172.000.000 del total del presupuesto de inversión asignado a esta meta que es de $200.000.000.
Se elaboraron cinco contratos  que van hasta junio y agosto los cuales representan una ejecución del 86%. 
Con relación a la meta del 40% programada para el segundo trimestre el resultado acumulado fue del 215%, ya que gran parte de los recursos se ejecutaron en el primer  trimestre como consecuencia de la ley de garantías, y en el segundo no presento ejecución,  ubicando el  indicador en un  rango de calificación  del resultado SATISFACTORIO.</t>
    </r>
  </si>
  <si>
    <r>
      <rPr>
        <b/>
        <sz val="9"/>
        <rFont val="Arial"/>
        <family val="2"/>
      </rPr>
      <t>SEGUIMIENTO A 30 DE JUNIO DE 2018</t>
    </r>
    <r>
      <rPr>
        <sz val="9"/>
        <rFont val="Arial"/>
        <family val="2"/>
      </rPr>
      <t xml:space="preserve">
Durante el segundo trimestre de la vigencia 2018, 
el nivel de cumplimiento en la ejecución del Plan Anual de Adquisiciones fue del 75% al suscribirse  277 contratos de las 371 necesidades  programadas en el PAA 2018.  
Con relación a la meta del 70%  programada para el primer trimestre, el resultado acumulado fue del 107% debido a que gran parte de la necesidades proyectadas en el PAA fueron ejecutadas con anterioridad debido a la ley de garantías, ubicando el indicador  en  un rango SATISFACTORIO. 
En cuanto al valor ejecutado presupuestal,  presento una ejecución de recursos así: valor presupuestado $24.130.751.856, presupuesto ejecutado $107.40.776.344, correspondiente al 44,51%.</t>
    </r>
  </si>
  <si>
    <r>
      <t xml:space="preserve">
SEGUIMIENTO 30 DE JUNIO
</t>
    </r>
    <r>
      <rPr>
        <sz val="9"/>
        <rFont val="Arial"/>
        <family val="2"/>
      </rPr>
      <t>Para el periodo analizado el nivel de satisfacción del cliente interno en la provisión del servicio de transporte fue del 100%.
Se aplicaron 22 encuestas de las cuales la totalidad de ellas calificaron como satisfactorio la prestación del servicio de transporte s . 
Con relación a la meta del 90% programada para el segundo trimestre el resultado acumulado fue del 111% lo que ubica el indicador en un rango de calificación SATISFACTORIO.</t>
    </r>
    <r>
      <rPr>
        <b/>
        <sz val="9"/>
        <rFont val="Arial"/>
        <family val="2"/>
      </rPr>
      <t xml:space="preserve">
</t>
    </r>
  </si>
  <si>
    <r>
      <t xml:space="preserve">
SEGUIMIENTO 30 DE JUNIO
</t>
    </r>
    <r>
      <rPr>
        <sz val="9"/>
        <rFont val="Arial"/>
        <family val="2"/>
      </rPr>
      <t>Para el periodo analizado el nivel de satisfacción del cliente interno en la provisión de servicios de aseo y cafetería fue del 90%
De las 42 encuestas de percepción aplicadas, 38 encuestas califican como satisfactorio la prestación del servicio.
Con relación a la meta del 90% programada para el segundo trimestre el resultado acumulado fue del 101% lo que ubica el indicador en un rango de calificación SATISFACTORIO.</t>
    </r>
  </si>
  <si>
    <r>
      <rPr>
        <b/>
        <sz val="9"/>
        <rFont val="Arial"/>
        <family val="2"/>
      </rPr>
      <t xml:space="preserve">SEGUIMIENTO 30 DE JUNIO </t>
    </r>
    <r>
      <rPr>
        <sz val="9"/>
        <rFont val="Arial"/>
        <family val="2"/>
      </rPr>
      <t xml:space="preserve">
Durante el segundo trimestre de la vigencia 2018 el promedio de atención de las solicitudes para el suministro de elementos de consumo fue de 3,7 días de las 71 entregas de elementos de consumo atendidas.
Para el primer trimestre de la vigencia 2018, 
el promedio del tiempo de  atención fue de 4.0 días de atención de las 82 entregas atendidas.
Con relación a la meta de cinco (5) días de atención establecida, el promedio fue de 3,9 de 153 solicitudes atendidas en el segundo semestre, lo que ubica el indicador en un rango de calificación SATISFACTORIO.</t>
    </r>
  </si>
  <si>
    <r>
      <rPr>
        <b/>
        <sz val="9"/>
        <rFont val="Arial"/>
        <family val="2"/>
      </rPr>
      <t xml:space="preserve">SEGUIMIENTO 30 DE JUNIO
</t>
    </r>
    <r>
      <rPr>
        <sz val="9"/>
        <rFont val="Arial"/>
        <family val="2"/>
      </rPr>
      <t>Durante el segundo trimestre de la vigencia 2018, el nivel de cumplimiento  en la ejecución de los recursos de la meta 2 del proyecto de inversión 1195 fue del 16%, con un valor de ejecución de $32.628.661,  del total del presupuesto de inversión asignado a esta meta que es de $207.000.000.</t>
    </r>
    <r>
      <rPr>
        <b/>
        <sz val="9"/>
        <rFont val="Arial"/>
        <family val="2"/>
      </rPr>
      <t xml:space="preserve">
</t>
    </r>
    <r>
      <rPr>
        <sz val="9"/>
        <rFont val="Arial"/>
        <family val="2"/>
      </rPr>
      <t xml:space="preserve">Con relación a la meta del 30% programada para el segundo trimestre, el resultado acumulado fue del 53%, ubicando el indicador en un rango de calificación  del resultado MINIMO.
Se precisa que de 12 necesidades de contratación programadas dentro de la ejecución de la Meta No. 2, siete necesidades se encuentran en proceso de contratación. </t>
    </r>
  </si>
  <si>
    <r>
      <t xml:space="preserve">Seguimiento junio/2018: </t>
    </r>
    <r>
      <rPr>
        <sz val="9"/>
        <rFont val="Arial"/>
        <family val="2"/>
      </rPr>
      <t xml:space="preserve"> El nivel de avance en la Implementación de soluciones tecnológicas (hardware y/o software) fue del 30%, comparado con la meta del periodo (30%) alcanzó un cumplimiento del 100%, ubicándose en rango SATISFACTORIO, dado que se ejecutaron 3 actividades de las 10 programadas, el 70% restante se realizará durante el segundo semestre. Las actividades realizadas fueron:</t>
    </r>
    <r>
      <rPr>
        <sz val="9"/>
        <color indexed="10"/>
        <rFont val="Arial"/>
        <family val="2"/>
      </rPr>
      <t xml:space="preserve">
</t>
    </r>
    <r>
      <rPr>
        <b/>
        <sz val="9"/>
        <rFont val="Arial"/>
        <family val="2"/>
      </rPr>
      <t xml:space="preserve">
</t>
    </r>
    <r>
      <rPr>
        <sz val="9"/>
        <rFont val="Arial"/>
        <family val="2"/>
      </rPr>
      <t>1. Implementación del Sistema de Información de Gestión Contractual -SIGECON-, como apoyo a la Dirección Administrativa y Financiera - Subdirección de Contratación, cuyo objetivo es realizar el control y administración de los procesos contractuales que adelanta  la Entidad.
2. Implementación del Sistema de Información para  el Control de Equipos Informáticos - SICEINFO-, cuyo objetivo es realizar el control y almacenamiento de la información de los equipos de cómputo y periféricos de la Entidad (hoja de vida).
3. Implementación de la mesa de servicios de la entidad, soportado en la herramienta ARANDA.
Con la implementación de las soluciones tecnológicas definidas por la Dirección de TIC, se logrará el fortalecimiento y mantenimiento de la plataforma tecnológica de la Entidad en los componentes de hardware, software y conectividad,  a través de: el desarrollo y adquisición de aplicativos de apoyo a la gestión de diferentes dependencias,  la actualización de licenciamiento de software, adquisición de soluciones para el fortalecimiento de la capacidad de procesamiento, almacenamiento y seguridad del centro de datos, la adquisición de equipos para usuario final, el soporte y mantenimiento de aplicativos y la provisión de servicios de conectividad para todas las sedes.
Igualmente, la Dirección de TIC ha adelantado las actividades tendientes a la implementación y/o actualización de las demás soluciones tecnológicas y actualmente ya se ha dado trámite ante la Subdirección de Contratación de la gran mayoría de las solicitudes para su adquisición.</t>
    </r>
  </si>
  <si>
    <r>
      <t xml:space="preserve">Seguimiento a junio/2018: </t>
    </r>
    <r>
      <rPr>
        <sz val="9"/>
        <rFont val="Arial"/>
        <family val="2"/>
      </rPr>
      <t>En reunión del 30 de mayo de 2018, la Dirección de TIC revisó y aprobó los planes de trabajo para la ejecución de esta actividad, estableciendo las actividades para cada eje temático, así: 
TIC para Servicios: Se definieron 3 actividades. 
TIC para la Gestión:  Se definieron 14 actividades.  
TIC para Gobierno Abierto: Se definieron 7 actividades.
Cada actividad tiene un valor de 4.16% sobre el total de actividades del proyecto. 
Durante el primer semestre se han ejecutado 6 actividades en su totalidad de las 24 programadas logrando un 25% de ejecución, lo que representa un 83,33% de la meta establecida para el periodo, ubicándose en un rango de calificación ACEPTABLE.  Sin embargo, hay actividades que presentan un avance parcial de ejecución  en este periodo y que al totalizarlas con las actividades ya ejecutadas, representan un 31,645% de ejecutó total del proyecto.
TIC PARA SERVICIOS
Se definieron los factores de accesibilidad  y el plan de trabajo para su implementación. Acta del 30 de mayo de 2018.  En este eje el avance es de 0%.
TIC PARA GOBIERNO ABIERTO
- Atención de las  solicitudes de publicación de información de las diferentes dependencias y mantuvo operativo el link de transparencia. 
- Se creó el espacio virtual para datos abiertos de la CB en portal web datosabiertos.bogota.gov.co 4.16% 
- Publicó los datos abiertos sobre instrumentos de gestión de información. 4.16%
- Mediante memorando No. 3-2018- 16532 del 26 de junio de 2018, se solicitó a la Dirección de Apoyo al Despacho la colaboración en la identificación de datos abiertos en su dependencia.
- Realizó el informe sobre el monitoreo del estado de los datos abiertos de la CB publicados en el portal web correspondiente. 1.38%
- Elaboró el informe  del segundo trimestre del estado técnico de las herramientas CHAT y FORO. 2.08%
TIC PARA LA GESTIÓN
- Aplicación de  encuesta No. 1 de la herramienta IT4 + sobre  dominio estrategia a los directivos de la CB. 4.16%
- Se actualizó el CATALOGO DE SERVICIOS DE TI y se envío a la ALTA CONSEJERÍA DE LAS TIC mediante correo electrónico en el mes de junio.  4.16%
- Se renovó la licencia de software ARANDA para la mesa de servicios mediante contrato No. 383</t>
    </r>
    <r>
      <rPr>
        <sz val="9"/>
        <color indexed="10"/>
        <rFont val="Arial"/>
        <family val="2"/>
      </rPr>
      <t xml:space="preserve"> </t>
    </r>
    <r>
      <rPr>
        <sz val="9"/>
        <rFont val="Arial"/>
        <family val="2"/>
      </rPr>
      <t xml:space="preserve">de 2017. 4.16%.
- Se realizaron dos jornadas de capacitación en el uso de TIC y seguridad de la información los días 02 de mayo y junio 27 de 2018. La convocatoria se hizo mediante memorandos No. 3-2018-11555 y 3-2018-16192. Así mismos se realizó la capacitación en el aplicativo SIGESPRO el día 26 de junio con la participación de 20 funcionarios. El avance en esta actividad fue del 3.225%.
- Automatización de las hojas de vida de los equipos de la entidad. 4.16%
</t>
    </r>
  </si>
  <si>
    <r>
      <rPr>
        <b/>
        <sz val="9"/>
        <rFont val="Arial"/>
        <family val="2"/>
      </rPr>
      <t>Sgto junio/2018.</t>
    </r>
    <r>
      <rPr>
        <sz val="9"/>
        <rFont val="Arial"/>
        <family val="2"/>
      </rPr>
      <t xml:space="preserve"> El nivel de ejecución de las auditorías internas programadas en el PAAI de la vigencia fue del 62%, que comparado con la meta acumulada de los dos (2) trimestres, la meta trimestre  (60%) alcanza un cumplimiento del 103% lo que lo ubica en nivel satisfactorio; dado que   de las 26 auditorías programadas, se han ejecutaron 16  esto es: 6 en el primer trimestre y 10 en el segundo trimestre. Las auditorías realizadas en este trimestre fueron: 
• Auditoría Interna Derechos de Autor- Uso de Software
• Auditoría Seguimiento Implementación Nic-Sp.
• Auditoría Atención de Peticiones, Quejas Sugerencias y Reclamos (PQR) 
• Auditoría a la Gestión del Talento Humano - Calificación Del Desempeño Laboral y Fijación de Compromisos Laborales y Comportamentales.
• Auditoría Plan Anual de Adquisiciones 2018.
• Auditoría a la Gestión del Proceso de Vigilancia y Control a la Gestión Fiscal.
• Auditoria al Sistema de Seguridad y Salud en el Trabajo
• Auditoría Interna a la Gestión Oficina Asuntos Disciplinarios.
• Auditoría Gestión Proceso de Gestión Jurídica 
• Arqueo a las Cajas Menores.</t>
    </r>
  </si>
  <si>
    <r>
      <rPr>
        <b/>
        <sz val="9"/>
        <rFont val="Arial"/>
        <family val="2"/>
      </rPr>
      <t>Sgto junio/2018</t>
    </r>
    <r>
      <rPr>
        <sz val="9"/>
        <rFont val="Arial"/>
        <family val="2"/>
      </rPr>
      <t>. 
El nivel de avance en la ejecución de verificaciones a los planes de mejoramiento programados en el PAAI de la vigencia fue del 33%, que comparado con la meta del trimestre (33%) alcanza un cumplimiento del 101% lo que lo ubica en nivel satisfactorio y frente a la meta anual registra un avance del 33%; es decir, se efectuaron las verificaciones a los planes de mejoramiento correspondiente a los 11 procesos que conforman el Sistema Integrado de Gestión-SIG; además se  realizó se realizó seguimiento y consolidación del Plan de Mejoramiento Institucional y   el informe cuatrimestral de cumplimiento del plan de mejoramiento institucional  suscrito con la auditoría fiscal.
El 67 % restante se desarrollará durante el segundo semestre de 2018.</t>
    </r>
  </si>
  <si>
    <r>
      <rPr>
        <b/>
        <sz val="9"/>
        <rFont val="Arial"/>
        <family val="2"/>
      </rPr>
      <t xml:space="preserve">Sgto junio/2018. </t>
    </r>
    <r>
      <rPr>
        <sz val="9"/>
        <rFont val="Arial"/>
        <family val="2"/>
      </rPr>
      <t>El nivel de avance en la ejecución de verificaciones a los mapas de riesgo por proceso programados en el PAAI de la vigencia fue del 33%, que comparado con la meta del trimestre (33%) alcanza un cumplimiento del 101% , alcanzando un nivel satisfactorio. Frente a la meta anual registra un avance del 33%, es decir, se efectuaron las verificaciones programadas a los mapas de riesgo correspondiente a los 11 procesos. De igual forma, se realizó seguimiento y consolidación del mapa de riesgos Institucional, de conformidad  con la periodicidad establecida en la Circular 011 de 2016.  
El 67 % restante se desarrollará durante el segundo semestre de 2018.</t>
    </r>
  </si>
  <si>
    <r>
      <t xml:space="preserve">Sgto junio/2018
</t>
    </r>
    <r>
      <rPr>
        <sz val="9"/>
        <rFont val="Arial"/>
        <family val="2"/>
      </rPr>
      <t xml:space="preserve"> El nivel de avance en la ejecución cumplimiento en la presentación de informes a entes externos fue del 50%, que comparado con el acumulado de las metas de los dos (2) trimestres la meta del trimestre (51%) alcanza el 98% de eficacia (Satisfactorio) y frente a la meta anual registra un avance del 50%, dado que se han presentado en total 13 de los 26 informes programados, así:  en el periodo abril- junio se elaboraron y  presentaron los siguientes informes:
• tres( 3) informes a la Auditoria Fiscal: Mensuales de diciembre de 2018, marzo, abril y mayo de 2018.
• Informe de Austeridad del Gasto
• Informe de seguimiento al Plan Anticorrupción y de Atención al Ciudadano.</t>
    </r>
  </si>
  <si>
    <r>
      <rPr>
        <b/>
        <sz val="9"/>
        <rFont val="Arial"/>
        <family val="2"/>
      </rPr>
      <t>Seguimiento a Junio de 2018:</t>
    </r>
    <r>
      <rPr>
        <sz val="9"/>
        <rFont val="Arial"/>
        <family val="2"/>
      </rPr>
      <t xml:space="preserve">  El nivel de avance en el cumplimiento de emisión de reportes sobre las causas más frecuentes de los derechos de petición tramitados por las áreas misionales de la entidad se ubica en el rango de satisfactorio, dado que de los 3 reportes programados, se realizaron 2, relacionados con el trámite de DPC durante enero a junio de 2018, cumpliéndose en un 100% con la meta acumulada programada  para el segundo trimestre.</t>
    </r>
  </si>
  <si>
    <r>
      <t xml:space="preserve">Seguimiento a junio/2018: </t>
    </r>
    <r>
      <rPr>
        <sz val="9"/>
        <rFont val="Arial"/>
        <family val="2"/>
      </rPr>
      <t xml:space="preserve">Para la vigencia 2018, la Dirección de TIC estableció realizar la fase de implementación del Modelo de Seguridad y privacidad de la Información en la entidad, para ello definieron nueve (9) actividades, de las cuales se adelantando para el segundo trimestre tres (3 ) actividades, logrando un cumplimiento del 33%, con respecto a la meta de un 40% alcanzando  rango de calificación  ACEPTABLE.
las tres (3) actividades adelantadas son:
En comité SIGEL del 13 de abril de 2018 se obtuvo la aprobación del Plan de Control operacional documento que contiene las acciones para efectuar el monitoreo y seguimiento a los controles de seguridad definidos. 
Se proyectaron los procedimientos que harán parte del sistema de Seguridad de la Información y se llevaron a cabo dos jornadas sobre Cultura en el Uso de TIC – seguridad de la Información en los meses de mayo y junio, jornadas en las cuales se trataron los temas de Copias de respaldo Carpeta compartida DATACONTRABOG y protección ante amenazas como Ransomware y Phising.
Adicionalmente se actualizaron las políticas de Seguridad y Privacidad de la Información con la Resolución Reglamentaria 022 del 19 de abril de 2018.
El nivel de cumplimiento en el desarrollo de la fase de implementación del Sistema de Seguridad y Privacidad de la información fue del 33%.
</t>
    </r>
  </si>
  <si>
    <r>
      <t xml:space="preserve">Seguimiento Junio/2018:  </t>
    </r>
    <r>
      <rPr>
        <sz val="9"/>
        <rFont val="Arial"/>
        <family val="2"/>
      </rPr>
      <t xml:space="preserve">Los resultados acumulados en la Plataforma Aranda Service Desk de la Mesa de Servicios para el primer semestre, son 2082 casos atendidos oportunamente sobre 2328 registrados para los Niveles 1, 2 y 3 de Soporte de Aplicaciones y Equipos informáticos, obteniéndose un valor del indicador de 89%, superior al valor establecido para la meta del periodo (80%), el resultado acumulado con respecto a la meta es 112%, ubicándose el resultado de esta actividad en un rango de calificación SATISFACTORIO.  A la fecha de corte se encontraban en proceso, asignados y suspendidos  33 casos, es decir, que no había vencido el tiempo definido para dar la solución. </t>
    </r>
  </si>
  <si>
    <r>
      <t xml:space="preserve">El tiempo promedio de días que se utiliza para el trámite de las Indagaciones Preliminares fue de 122 días, que comparado con la meta con corte al segundo trimestre (180 días), alcanza un cumplimiento del 76%, ubicándose en un rango Satisfactorio, reflejado en que se esperaba utilizar entre 160 y 180 días promedio en el trámite de la indagación preliminar y se han culminado en 122 días. El resultado de 122 días en el trámite de las Indagaciones es relevante, ya que refleja el cumplimiento de los términos legales que es importante en este tipo de procesos. 
</t>
    </r>
    <r>
      <rPr>
        <u/>
        <sz val="9"/>
        <rFont val="Arial"/>
        <family val="2"/>
      </rPr>
      <t>DRI</t>
    </r>
    <r>
      <rPr>
        <sz val="9"/>
        <rFont val="Arial"/>
        <family val="2"/>
      </rPr>
      <t xml:space="preserve">: La ejecución del indicador, durante el segundo trimestre del 01 de abril a 30 de junio de 2018, el tiempo utilizado en el trámite de las cuatro (4) indagaciones preliminares terminadas, se discrimina así: • Indagación Preliminar No. 18000-21-17 Secretaria Distrital de Movilidad, Auto de Archivo No. 01 por Improcedencia. Inicio el 05/12/2017 y termina 18/04/2018.Días utilizados en el trámite de la Indagación: 133. • Indagación Preliminar No. 18000-02-18, ante Instituto Distrital de las Artes – IDARTES Auto de Archivo No. 02 por Improcedencia. Inicio el 02/03/2018 y termina 19/04/2018.  Días utilizados en el trámite de la Indagación: 47. • Indagación Preliminar No. 18000-01-18 – Instituto Distrital de Recreación y Deporte -IDRD, con por presunto detrimento de $ 27.958.484.645. Inicio el 26/01/2018 y termina 15/05/2018.Días utilizados en el trámite de la Indagación: 109. • Indagación Preliminar No. 18000-19-17 Secretaria Distrital De Salud Y Subred Integrada De Servicios De Salud Sur Occidente E.S.E – Subred Integrada De Servicios De Salud Sur Oriente -Unidad Prestadora De Servicios De Salud Fontibón (Antiguo Hospital De Fontibón), con presunto detrimento de $ 559.741.342. Inicio el 22/11/2017 y termina 18/05/2018. Días utilizados en el trámite de la Indagación: 176.
El promedio de días utilizados en el trámite de la indagaciones preliminares terminadas para el segundo trimestre de 2018, fue de: 116 días, tomando para el cálculo, mes 30 días.
</t>
    </r>
    <r>
      <rPr>
        <u/>
        <sz val="9"/>
        <rFont val="Arial"/>
        <family val="2"/>
      </rPr>
      <t>Salud</t>
    </r>
    <r>
      <rPr>
        <sz val="9"/>
        <rFont val="Arial"/>
        <family val="2"/>
      </rPr>
      <t xml:space="preserve">: En el segundo trimestre finalizaron dos indagaciones preliminares al Hospital Kennedy III Nivel E.S.E. y al Hospital Meissen II Nivel E.S.E., en las cuales se utilizaron 69 días en promedio para el tramite y traslado a la DRFJC. 
De igual manera, durante este trimestre se aperturó una indagación preliminar a las 4 Subredes Integradas de Servicios de Salud.
</t>
    </r>
    <r>
      <rPr>
        <u/>
        <sz val="9"/>
        <rFont val="Arial"/>
        <family val="2"/>
      </rPr>
      <t>Servicios Públicos</t>
    </r>
    <r>
      <rPr>
        <sz val="9"/>
        <rFont val="Arial"/>
        <family val="2"/>
      </rPr>
      <t>: El 26 de abril de 2018 se finalizó la Indagación Preliminar No. 21000-001-17 iniciada el 27 de Octubre de 2017.</t>
    </r>
  </si>
  <si>
    <r>
      <rPr>
        <b/>
        <sz val="9"/>
        <rFont val="Arial"/>
        <family val="2"/>
      </rPr>
      <t xml:space="preserve">Seguimiento a junio de 2018: </t>
    </r>
    <r>
      <rPr>
        <sz val="9"/>
        <rFont val="Arial"/>
        <family val="2"/>
      </rPr>
      <t xml:space="preserve">
El nivel de avance en la consolidación de la base de datos fue del 50%, que comparado con la meta del periodo (50%) alcanza un cumplimiento del 100%, ubicándose en rango SATISFACTORIO, dado  en la subdirección se continua con la implementación  del aplicativo ALISTA que permite la consolidación en tiempo real de la información requerida para reporte de ausentismo. </t>
    </r>
  </si>
  <si>
    <r>
      <rPr>
        <b/>
        <sz val="9"/>
        <rFont val="Arial"/>
        <family val="2"/>
      </rPr>
      <t>Sgto junio/2018.</t>
    </r>
    <r>
      <rPr>
        <sz val="9"/>
        <rFont val="Arial"/>
        <family val="2"/>
      </rPr>
      <t xml:space="preserve"> 
El nivel de avance en la ejecución de las actividades de sensibilización del enfoque hacia la prevención fue del 61%,que comparado con el acumulado de los dos (2) trimestres(50%) alcanza un cumplimiento del 121% (Satisfactorio) y frente a la meta anual registra un avance del 61%, ya que de las 28 actividades de sensibilización programadas se han adelantado 17, 8 en el primer trimestre y 9 en el segundo. 
En lo correspondiente al segundo trimestre las actividades ejecutadas fueron:  un (1)</t>
    </r>
    <r>
      <rPr>
        <b/>
        <sz val="9"/>
        <rFont val="Arial"/>
        <family val="2"/>
      </rPr>
      <t xml:space="preserve"> Boletín </t>
    </r>
    <r>
      <rPr>
        <sz val="9"/>
        <rFont val="Arial"/>
        <family val="2"/>
      </rPr>
      <t xml:space="preserve">publicado el 29 de junio
</t>
    </r>
    <r>
      <rPr>
        <b/>
        <sz val="9"/>
        <rFont val="Arial"/>
        <family val="2"/>
      </rPr>
      <t>Alertas: Dos (2)</t>
    </r>
    <r>
      <rPr>
        <sz val="9"/>
        <rFont val="Arial"/>
        <family val="2"/>
      </rPr>
      <t xml:space="preserve">
• Implementación del MIPG en la Contraloría de Bogotá .
• Resultado del Informe de seguimiento al Plan anticorrupción y de Atención al Ciudadano.
</t>
    </r>
    <r>
      <rPr>
        <b/>
        <sz val="9"/>
        <rFont val="Arial"/>
        <family val="2"/>
      </rPr>
      <t>Tipos (6)</t>
    </r>
    <r>
      <rPr>
        <sz val="9"/>
        <rFont val="Arial"/>
        <family val="2"/>
      </rPr>
      <t xml:space="preserve">
• El autocontrol promueve el Mejoramiento .
• El autocontrol es libertad de pensamiento
• Paciencia una actividad para tener encuentra
• El autocontrol nos enseña
• Habilidades esenciales para alcanzar el trabajo en equipo
• Entorno de trabajo agradable.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</si>
</sst>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quot;$&quot;#,##0"/>
    <numFmt numFmtId="43" formatCode="_-* #,##0.00_-;\-* #,##0.00_-;_-* &quot;-&quot;??_-;_-@_-"/>
    <numFmt numFmtId="164" formatCode="_ * #,##0.00_ ;_ * \-#,##0.00_ ;_ * &quot;-&quot;??_ ;_ @_ "/>
    <numFmt numFmtId="165" formatCode="[$$-240A]#,##0"/>
    <numFmt numFmtId="166" formatCode="_ * #,##0_ ;_ * \-#,##0_ ;_ * &quot;-&quot;??_ ;_ @_ "/>
    <numFmt numFmtId="167" formatCode="#,##0_ ;\-#,##0\ "/>
    <numFmt numFmtId="168" formatCode="0.0%"/>
    <numFmt numFmtId="169" formatCode="_ &quot;$&quot;\ * #,##0.00_ ;_ &quot;$&quot;\ * \-#,##0.00_ ;_ &quot;$&quot;\ * &quot;-&quot;??_ ;_ @_ "/>
    <numFmt numFmtId="170" formatCode="0.0"/>
    <numFmt numFmtId="171" formatCode="#,##0.0_ ;\-#,##0.0\ "/>
  </numFmts>
  <fonts count="35" x14ac:knownFonts="1">
    <font>
      <sz val="10"/>
      <name val="Arial"/>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b/>
      <sz val="16"/>
      <color indexed="62"/>
      <name val="Arial"/>
      <family val="2"/>
    </font>
    <font>
      <sz val="10"/>
      <name val="Arial"/>
      <family val="2"/>
    </font>
    <font>
      <sz val="9"/>
      <name val="Arial"/>
      <family val="2"/>
    </font>
    <font>
      <b/>
      <sz val="10"/>
      <color indexed="62"/>
      <name val="Arial"/>
      <family val="2"/>
    </font>
    <font>
      <sz val="10"/>
      <name val="Arial"/>
      <family val="2"/>
    </font>
    <font>
      <u/>
      <sz val="10"/>
      <color indexed="12"/>
      <name val="Arial"/>
      <family val="2"/>
    </font>
    <font>
      <sz val="10"/>
      <name val="Arial"/>
      <family val="2"/>
    </font>
    <font>
      <u/>
      <sz val="10"/>
      <color indexed="12"/>
      <name val="Arial"/>
      <family val="2"/>
    </font>
    <font>
      <sz val="11"/>
      <color indexed="8"/>
      <name val="Calibri"/>
      <family val="2"/>
    </font>
    <font>
      <sz val="8"/>
      <color indexed="81"/>
      <name val="Tahoma"/>
      <family val="2"/>
    </font>
    <font>
      <b/>
      <sz val="9"/>
      <color indexed="81"/>
      <name val="Tahoma"/>
      <family val="2"/>
    </font>
    <font>
      <sz val="9"/>
      <color indexed="81"/>
      <name val="Tahoma"/>
      <family val="2"/>
    </font>
    <font>
      <sz val="11"/>
      <color theme="1"/>
      <name val="Calibri"/>
      <family val="2"/>
      <scheme val="minor"/>
    </font>
    <font>
      <sz val="10"/>
      <color rgb="FFFF0000"/>
      <name val="Arial"/>
      <family val="2"/>
    </font>
    <font>
      <b/>
      <sz val="10"/>
      <color rgb="FFFF0000"/>
      <name val="Arial"/>
      <family val="2"/>
    </font>
    <font>
      <sz val="10"/>
      <name val="Arial"/>
      <family val="2"/>
    </font>
    <font>
      <sz val="10"/>
      <color indexed="10"/>
      <name val="Arial"/>
      <family val="2"/>
    </font>
    <font>
      <sz val="10"/>
      <color theme="1"/>
      <name val="Arial"/>
      <family val="2"/>
    </font>
    <font>
      <b/>
      <sz val="10"/>
      <color theme="1"/>
      <name val="Arial"/>
      <family val="2"/>
    </font>
    <font>
      <sz val="9"/>
      <color indexed="8"/>
      <name val="Arial"/>
      <family val="2"/>
    </font>
    <font>
      <b/>
      <sz val="9"/>
      <color indexed="8"/>
      <name val="Arial"/>
      <family val="2"/>
    </font>
    <font>
      <b/>
      <sz val="9"/>
      <color theme="1"/>
      <name val="Arial"/>
      <family val="2"/>
    </font>
    <font>
      <b/>
      <sz val="9"/>
      <name val="Arial"/>
      <family val="2"/>
    </font>
    <font>
      <i/>
      <sz val="9"/>
      <name val="Arial"/>
      <family val="2"/>
    </font>
    <font>
      <sz val="9"/>
      <color rgb="FFFF0000"/>
      <name val="Arial"/>
      <family val="2"/>
    </font>
    <font>
      <u/>
      <sz val="9"/>
      <name val="Arial"/>
      <family val="2"/>
    </font>
    <font>
      <b/>
      <sz val="9"/>
      <color rgb="FFFF0000"/>
      <name val="Arial"/>
      <family val="2"/>
    </font>
    <font>
      <sz val="9"/>
      <color theme="1"/>
      <name val="Arial"/>
      <family val="2"/>
    </font>
    <font>
      <sz val="9"/>
      <color indexed="10"/>
      <name val="Arial"/>
      <family val="2"/>
    </font>
  </fonts>
  <fills count="2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41"/>
        <bgColor indexed="64"/>
      </patternFill>
    </fill>
    <fill>
      <patternFill patternType="solid">
        <fgColor indexed="51"/>
        <bgColor indexed="64"/>
      </patternFill>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rgb="FFFF0000"/>
        <bgColor indexed="64"/>
      </patternFill>
    </fill>
    <fill>
      <patternFill patternType="solid">
        <fgColor rgb="FFFFFF00"/>
        <bgColor indexed="64"/>
      </patternFill>
    </fill>
    <fill>
      <patternFill patternType="solid">
        <fgColor rgb="FF00FF00"/>
        <bgColor indexed="64"/>
      </patternFill>
    </fill>
    <fill>
      <patternFill patternType="solid">
        <fgColor indexed="1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s>
  <cellStyleXfs count="42">
    <xf numFmtId="0" fontId="0" fillId="0" borderId="0"/>
    <xf numFmtId="0" fontId="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12" fillId="0" borderId="0" applyFont="0" applyFill="0" applyBorder="0" applyAlignment="0" applyProtection="0"/>
    <xf numFmtId="164" fontId="7" fillId="0" borderId="0" applyFont="0" applyFill="0" applyBorder="0" applyAlignment="0" applyProtection="0"/>
    <xf numFmtId="0" fontId="7" fillId="0" borderId="0"/>
    <xf numFmtId="0" fontId="10" fillId="0" borderId="0"/>
    <xf numFmtId="0" fontId="7" fillId="0" borderId="0"/>
    <xf numFmtId="0" fontId="7" fillId="0" borderId="0"/>
    <xf numFmtId="0" fontId="12" fillId="0" borderId="0"/>
    <xf numFmtId="0" fontId="7" fillId="0" borderId="0"/>
    <xf numFmtId="0" fontId="7" fillId="0" borderId="0"/>
    <xf numFmtId="0" fontId="18" fillId="0" borderId="0"/>
    <xf numFmtId="9" fontId="2"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4" fillId="0" borderId="0" applyFon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43" fontId="21"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0" fontId="14" fillId="0" borderId="0"/>
  </cellStyleXfs>
  <cellXfs count="307">
    <xf numFmtId="0" fontId="0" fillId="0" borderId="0" xfId="0"/>
    <xf numFmtId="0" fontId="0" fillId="2" borderId="0" xfId="0" applyFill="1"/>
    <xf numFmtId="0" fontId="0" fillId="2" borderId="0" xfId="0" applyFill="1" applyBorder="1"/>
    <xf numFmtId="0" fontId="5" fillId="2" borderId="0" xfId="1" applyFill="1" applyAlignment="1" applyProtection="1"/>
    <xf numFmtId="0" fontId="4" fillId="2" borderId="1" xfId="0" applyFont="1" applyFill="1" applyBorder="1" applyAlignment="1">
      <alignment horizontal="center"/>
    </xf>
    <xf numFmtId="0" fontId="4" fillId="2" borderId="1" xfId="0" applyFont="1" applyFill="1" applyBorder="1"/>
    <xf numFmtId="0" fontId="2" fillId="2" borderId="0" xfId="0" applyFont="1" applyFill="1" applyBorder="1"/>
    <xf numFmtId="14" fontId="0" fillId="2" borderId="0" xfId="0" applyNumberFormat="1" applyFill="1"/>
    <xf numFmtId="14" fontId="8" fillId="2" borderId="0" xfId="0" applyNumberFormat="1" applyFont="1" applyFill="1" applyAlignment="1">
      <alignment horizontal="center"/>
    </xf>
    <xf numFmtId="0" fontId="0" fillId="2" borderId="0" xfId="0" quotePrefix="1" applyFill="1" applyAlignment="1">
      <alignment horizontal="left"/>
    </xf>
    <xf numFmtId="3" fontId="0" fillId="2" borderId="0" xfId="0" applyNumberFormat="1" applyFill="1"/>
    <xf numFmtId="0" fontId="2" fillId="2" borderId="0" xfId="0" applyFont="1" applyFill="1"/>
    <xf numFmtId="0" fontId="2" fillId="0" borderId="0" xfId="0" applyFont="1"/>
    <xf numFmtId="9" fontId="2" fillId="2" borderId="1" xfId="18" applyFont="1" applyFill="1" applyBorder="1" applyAlignment="1">
      <alignment horizontal="center"/>
    </xf>
    <xf numFmtId="9" fontId="4" fillId="2" borderId="1" xfId="0" applyNumberFormat="1" applyFont="1" applyFill="1" applyBorder="1"/>
    <xf numFmtId="9" fontId="0" fillId="2" borderId="1" xfId="0" applyNumberFormat="1" applyFill="1" applyBorder="1" applyAlignment="1">
      <alignment horizontal="center"/>
    </xf>
    <xf numFmtId="0" fontId="6" fillId="2" borderId="0" xfId="0" applyFont="1" applyFill="1" applyAlignment="1">
      <alignment horizontal="left"/>
    </xf>
    <xf numFmtId="9" fontId="4" fillId="3" borderId="1" xfId="0" applyNumberFormat="1" applyFont="1" applyFill="1" applyBorder="1" applyAlignment="1">
      <alignment horizontal="center"/>
    </xf>
    <xf numFmtId="0" fontId="9" fillId="2" borderId="0" xfId="0" applyFont="1" applyFill="1"/>
    <xf numFmtId="0" fontId="3" fillId="0" borderId="0" xfId="0" applyFont="1" applyFill="1" applyAlignment="1" applyProtection="1">
      <alignment horizontal="justify" vertical="center"/>
    </xf>
    <xf numFmtId="0" fontId="3" fillId="0" borderId="0" xfId="0" applyFont="1" applyAlignment="1" applyProtection="1">
      <alignment horizontal="justify"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3" borderId="0" xfId="0" applyFont="1" applyFill="1" applyBorder="1" applyAlignment="1" applyProtection="1">
      <alignment vertical="center" wrapText="1"/>
    </xf>
    <xf numFmtId="0" fontId="2" fillId="10" borderId="1" xfId="0" applyFont="1" applyFill="1" applyBorder="1" applyAlignment="1" applyProtection="1">
      <alignment horizontal="center" vertical="center" wrapText="1"/>
    </xf>
    <xf numFmtId="0" fontId="2" fillId="10" borderId="1" xfId="0" applyFont="1" applyFill="1" applyBorder="1" applyAlignment="1" applyProtection="1">
      <alignment horizontal="justify" vertical="center" wrapText="1"/>
    </xf>
    <xf numFmtId="0" fontId="2" fillId="10" borderId="1" xfId="0" applyFont="1" applyFill="1" applyBorder="1" applyAlignment="1">
      <alignment horizontal="justify" vertical="center" wrapText="1"/>
    </xf>
    <xf numFmtId="0" fontId="2" fillId="0" borderId="1" xfId="0" applyFont="1" applyFill="1" applyBorder="1" applyAlignment="1" applyProtection="1">
      <alignment horizontal="center" vertical="center" wrapText="1"/>
    </xf>
    <xf numFmtId="9" fontId="2" fillId="10" borderId="1" xfId="0" applyNumberFormat="1" applyFont="1" applyFill="1" applyBorder="1" applyAlignment="1" applyProtection="1">
      <alignment horizontal="center" vertical="center" wrapText="1"/>
    </xf>
    <xf numFmtId="9" fontId="2" fillId="0" borderId="0" xfId="0" applyNumberFormat="1" applyFont="1" applyFill="1"/>
    <xf numFmtId="0" fontId="2" fillId="0" borderId="0" xfId="0" applyFont="1" applyFill="1" applyAlignment="1" applyProtection="1">
      <alignment horizontal="justify" vertical="center"/>
    </xf>
    <xf numFmtId="0" fontId="2" fillId="0" borderId="0" xfId="0" applyFont="1" applyFill="1"/>
    <xf numFmtId="0" fontId="2" fillId="0" borderId="0" xfId="0" applyFont="1" applyFill="1" applyAlignment="1" applyProtection="1">
      <alignment horizontal="justify" vertical="center" wrapText="1"/>
    </xf>
    <xf numFmtId="0" fontId="2" fillId="10" borderId="1" xfId="26" applyNumberFormat="1" applyFont="1" applyFill="1" applyBorder="1" applyAlignment="1" applyProtection="1">
      <alignment horizontal="justify" vertical="center" wrapText="1"/>
      <protection locked="0"/>
    </xf>
    <xf numFmtId="0" fontId="2" fillId="10" borderId="1" xfId="0" applyFont="1" applyFill="1" applyBorder="1" applyAlignment="1" applyProtection="1">
      <alignment horizontal="center" vertical="center"/>
    </xf>
    <xf numFmtId="0" fontId="2" fillId="10" borderId="1" xfId="0" applyNumberFormat="1" applyFont="1" applyFill="1" applyBorder="1" applyAlignment="1" applyProtection="1">
      <alignment horizontal="justify" vertical="center" wrapText="1"/>
    </xf>
    <xf numFmtId="49" fontId="2" fillId="10" borderId="1" xfId="0" applyNumberFormat="1" applyFont="1" applyFill="1" applyBorder="1" applyAlignment="1" applyProtection="1">
      <alignment horizontal="justify" vertical="center" wrapText="1"/>
    </xf>
    <xf numFmtId="49" fontId="2" fillId="10" borderId="1" xfId="26" applyNumberFormat="1" applyFont="1" applyFill="1" applyBorder="1" applyAlignment="1" applyProtection="1">
      <alignment horizontal="justify" vertical="center" wrapText="1"/>
      <protection locked="0"/>
    </xf>
    <xf numFmtId="0" fontId="2" fillId="0" borderId="0" xfId="0" applyFont="1" applyAlignment="1" applyProtection="1">
      <alignment horizontal="justify" vertical="center"/>
    </xf>
    <xf numFmtId="0" fontId="2" fillId="0" borderId="0" xfId="0" applyFont="1" applyAlignment="1" applyProtection="1">
      <alignment horizontal="center" vertical="center" wrapText="1"/>
    </xf>
    <xf numFmtId="14" fontId="2" fillId="10" borderId="1" xfId="0" applyNumberFormat="1" applyFont="1" applyFill="1" applyBorder="1" applyAlignment="1" applyProtection="1">
      <alignment horizontal="center" vertical="center" wrapText="1"/>
    </xf>
    <xf numFmtId="0" fontId="2" fillId="10" borderId="1" xfId="31" applyFont="1" applyFill="1" applyBorder="1" applyAlignment="1">
      <alignment horizontal="center" vertical="center" wrapText="1"/>
    </xf>
    <xf numFmtId="0" fontId="4" fillId="0" borderId="0" xfId="0" applyFont="1" applyFill="1" applyBorder="1" applyAlignment="1" applyProtection="1">
      <alignment vertical="center" wrapText="1"/>
    </xf>
    <xf numFmtId="9" fontId="4" fillId="10" borderId="1" xfId="33" applyFont="1" applyFill="1" applyBorder="1" applyAlignment="1" applyProtection="1">
      <alignment horizontal="center" vertical="center" wrapText="1"/>
    </xf>
    <xf numFmtId="0" fontId="4" fillId="18" borderId="5" xfId="0" applyFont="1" applyFill="1" applyBorder="1" applyAlignment="1" applyProtection="1">
      <alignment horizontal="center" vertical="center" wrapText="1"/>
    </xf>
    <xf numFmtId="14" fontId="2" fillId="10" borderId="1" xfId="32" applyNumberFormat="1" applyFont="1" applyFill="1" applyBorder="1" applyAlignment="1" applyProtection="1">
      <alignment horizontal="center" vertical="center" wrapText="1"/>
    </xf>
    <xf numFmtId="9" fontId="2" fillId="10" borderId="1" xfId="32" applyFont="1" applyFill="1" applyBorder="1" applyAlignment="1" applyProtection="1">
      <alignment horizontal="center" vertical="center" wrapText="1"/>
    </xf>
    <xf numFmtId="9" fontId="2" fillId="10" borderId="1" xfId="0" applyNumberFormat="1" applyFont="1" applyFill="1" applyBorder="1" applyAlignment="1" applyProtection="1">
      <alignment horizontal="justify" vertical="center" wrapText="1"/>
    </xf>
    <xf numFmtId="9" fontId="2" fillId="10" borderId="1" xfId="32" applyFont="1" applyFill="1" applyBorder="1" applyAlignment="1" applyProtection="1">
      <alignment horizontal="justify" vertical="center" wrapText="1"/>
    </xf>
    <xf numFmtId="9" fontId="2" fillId="10" borderId="1" xfId="0" applyNumberFormat="1" applyFont="1" applyFill="1" applyBorder="1" applyAlignment="1">
      <alignment horizontal="center" vertical="center" wrapText="1"/>
    </xf>
    <xf numFmtId="0" fontId="2" fillId="10" borderId="1" xfId="29" applyFont="1" applyFill="1" applyBorder="1" applyAlignment="1" applyProtection="1">
      <alignment horizontal="justify" vertical="center" wrapText="1"/>
    </xf>
    <xf numFmtId="0" fontId="3" fillId="16" borderId="0" xfId="0" applyFont="1" applyFill="1" applyAlignment="1" applyProtection="1">
      <alignment horizontal="justify" vertical="center"/>
    </xf>
    <xf numFmtId="0" fontId="3" fillId="12" borderId="0" xfId="0" applyFont="1" applyFill="1" applyAlignment="1" applyProtection="1">
      <alignment horizontal="center" vertical="center"/>
    </xf>
    <xf numFmtId="0" fontId="4" fillId="5" borderId="5" xfId="0" applyFont="1" applyFill="1" applyBorder="1" applyAlignment="1" applyProtection="1">
      <alignment horizontal="center" vertical="center" wrapText="1"/>
    </xf>
    <xf numFmtId="9" fontId="4" fillId="8" borderId="5" xfId="0" applyNumberFormat="1" applyFont="1" applyFill="1" applyBorder="1" applyAlignment="1" applyProtection="1">
      <alignment horizontal="center" vertical="center" wrapText="1"/>
    </xf>
    <xf numFmtId="0" fontId="2" fillId="10" borderId="1" xfId="0" applyFont="1" applyFill="1" applyBorder="1" applyAlignment="1">
      <alignment horizontal="center" vertical="center"/>
    </xf>
    <xf numFmtId="0" fontId="2" fillId="10" borderId="1" xfId="0" applyFont="1" applyFill="1" applyBorder="1" applyAlignment="1" applyProtection="1">
      <alignment horizontal="justify" vertical="center"/>
    </xf>
    <xf numFmtId="9" fontId="2" fillId="10" borderId="1" xfId="33" applyFont="1" applyFill="1" applyBorder="1" applyAlignment="1" applyProtection="1">
      <alignment horizontal="center" vertical="center" wrapText="1"/>
    </xf>
    <xf numFmtId="0" fontId="2" fillId="10" borderId="1" xfId="0" applyNumberFormat="1" applyFont="1" applyFill="1" applyBorder="1" applyAlignment="1">
      <alignment horizontal="justify" vertical="center" wrapText="1"/>
    </xf>
    <xf numFmtId="9" fontId="2" fillId="10" borderId="1" xfId="25" applyFont="1" applyFill="1" applyBorder="1" applyAlignment="1" applyProtection="1">
      <alignment horizontal="center" vertical="center" wrapText="1"/>
    </xf>
    <xf numFmtId="1" fontId="2" fillId="10" borderId="1" xfId="0" applyNumberFormat="1" applyFont="1" applyFill="1" applyBorder="1" applyAlignment="1" applyProtection="1">
      <alignment horizontal="center" vertical="center" wrapText="1"/>
    </xf>
    <xf numFmtId="0" fontId="2" fillId="10" borderId="1" xfId="31" applyFont="1" applyFill="1" applyBorder="1" applyAlignment="1" applyProtection="1">
      <alignment horizontal="center" vertical="center"/>
    </xf>
    <xf numFmtId="0" fontId="2" fillId="10" borderId="1" xfId="31" applyFont="1" applyFill="1" applyBorder="1" applyAlignment="1" applyProtection="1">
      <alignment horizontal="justify" vertical="center"/>
    </xf>
    <xf numFmtId="0" fontId="2" fillId="10" borderId="1" xfId="31" applyFont="1" applyFill="1" applyBorder="1" applyAlignment="1" applyProtection="1">
      <alignment horizontal="center" vertical="center" wrapText="1"/>
    </xf>
    <xf numFmtId="9" fontId="2" fillId="10" borderId="1" xfId="36" applyFont="1" applyFill="1" applyBorder="1" applyAlignment="1" applyProtection="1">
      <alignment horizontal="center" vertical="center" wrapText="1"/>
    </xf>
    <xf numFmtId="0" fontId="2" fillId="10" borderId="1" xfId="37" applyFont="1" applyFill="1" applyBorder="1" applyAlignment="1">
      <alignment horizontal="justify" vertical="center" wrapText="1"/>
    </xf>
    <xf numFmtId="14" fontId="2" fillId="10" borderId="1" xfId="28" applyNumberFormat="1" applyFont="1" applyFill="1" applyBorder="1" applyAlignment="1" applyProtection="1">
      <alignment horizontal="center" vertical="center" wrapText="1"/>
    </xf>
    <xf numFmtId="9" fontId="2" fillId="10" borderId="1" xfId="28" applyFont="1" applyFill="1" applyBorder="1" applyAlignment="1" applyProtection="1">
      <alignment horizontal="center" vertical="center" wrapText="1"/>
    </xf>
    <xf numFmtId="0" fontId="2" fillId="10" borderId="1" xfId="31" applyFont="1" applyFill="1" applyBorder="1" applyAlignment="1" applyProtection="1">
      <alignment horizontal="justify" vertical="center" wrapText="1"/>
    </xf>
    <xf numFmtId="9" fontId="2" fillId="10" borderId="1" xfId="18" applyFont="1" applyFill="1" applyBorder="1" applyAlignment="1" applyProtection="1">
      <alignment horizontal="center" vertical="center" wrapText="1"/>
    </xf>
    <xf numFmtId="49" fontId="2" fillId="10" borderId="1" xfId="0" applyNumberFormat="1" applyFont="1" applyFill="1" applyBorder="1" applyAlignment="1" applyProtection="1">
      <alignment horizontal="left" vertical="center" wrapText="1"/>
    </xf>
    <xf numFmtId="49" fontId="2" fillId="10" borderId="1" xfId="26" applyNumberFormat="1" applyFont="1" applyFill="1" applyBorder="1" applyAlignment="1" applyProtection="1">
      <alignment horizontal="center" vertical="center" wrapText="1"/>
      <protection locked="0"/>
    </xf>
    <xf numFmtId="1" fontId="2" fillId="10" borderId="1" xfId="0" applyNumberFormat="1" applyFont="1" applyFill="1" applyBorder="1" applyAlignment="1" applyProtection="1">
      <alignment horizontal="center" vertical="center" wrapText="1"/>
      <protection locked="0"/>
    </xf>
    <xf numFmtId="166" fontId="2" fillId="10" borderId="1" xfId="34" applyNumberFormat="1" applyFont="1" applyFill="1" applyBorder="1" applyAlignment="1" applyProtection="1">
      <alignment vertical="center" wrapText="1"/>
    </xf>
    <xf numFmtId="9" fontId="2" fillId="10" borderId="1" xfId="18" applyNumberFormat="1" applyFont="1" applyFill="1" applyBorder="1" applyAlignment="1" applyProtection="1">
      <alignment horizontal="center" vertical="center" wrapText="1"/>
    </xf>
    <xf numFmtId="1" fontId="2" fillId="10" borderId="1" xfId="33" applyNumberFormat="1" applyFont="1" applyFill="1" applyBorder="1" applyAlignment="1" applyProtection="1">
      <alignment horizontal="center" vertical="center" wrapText="1"/>
    </xf>
    <xf numFmtId="1" fontId="2" fillId="10" borderId="1" xfId="32" applyNumberFormat="1" applyFont="1" applyFill="1" applyBorder="1" applyAlignment="1" applyProtection="1">
      <alignment horizontal="center" vertical="center" wrapText="1"/>
    </xf>
    <xf numFmtId="0" fontId="2" fillId="10" borderId="1" xfId="0" applyFont="1" applyFill="1" applyBorder="1" applyAlignment="1">
      <alignment horizontal="justify" vertical="center"/>
    </xf>
    <xf numFmtId="9" fontId="2" fillId="10" borderId="1" xfId="0" applyNumberFormat="1" applyFont="1" applyFill="1" applyBorder="1" applyAlignment="1" applyProtection="1">
      <alignment horizontal="center" vertical="center"/>
    </xf>
    <xf numFmtId="165" fontId="2" fillId="10" borderId="1" xfId="31" applyNumberFormat="1" applyFont="1" applyFill="1" applyBorder="1" applyAlignment="1">
      <alignment horizontal="center" vertical="center" textRotation="90" wrapText="1"/>
    </xf>
    <xf numFmtId="9" fontId="2" fillId="10" borderId="1" xfId="32" applyFont="1" applyFill="1" applyBorder="1" applyAlignment="1" applyProtection="1">
      <alignment horizontal="center" vertical="center"/>
    </xf>
    <xf numFmtId="0" fontId="2" fillId="10" borderId="1" xfId="18" applyNumberFormat="1" applyFont="1" applyFill="1" applyBorder="1" applyAlignment="1" applyProtection="1">
      <alignment horizontal="center" vertical="center" wrapText="1"/>
    </xf>
    <xf numFmtId="14" fontId="4" fillId="10" borderId="1" xfId="0" applyNumberFormat="1" applyFont="1" applyFill="1" applyBorder="1" applyAlignment="1" applyProtection="1">
      <alignment horizontal="center" vertical="center" wrapText="1"/>
    </xf>
    <xf numFmtId="0" fontId="4" fillId="10" borderId="1" xfId="0" applyNumberFormat="1" applyFont="1" applyFill="1" applyBorder="1" applyAlignment="1" applyProtection="1">
      <alignment horizontal="center" vertical="center" wrapText="1"/>
    </xf>
    <xf numFmtId="9" fontId="2" fillId="10" borderId="1" xfId="32" applyNumberFormat="1" applyFont="1" applyFill="1" applyBorder="1" applyAlignment="1" applyProtection="1">
      <alignment horizontal="center" vertical="center" wrapText="1"/>
    </xf>
    <xf numFmtId="1" fontId="2" fillId="10" borderId="1" xfId="25" applyNumberFormat="1" applyFont="1" applyFill="1" applyBorder="1" applyAlignment="1" applyProtection="1">
      <alignment horizontal="center" vertical="center" wrapText="1"/>
    </xf>
    <xf numFmtId="1" fontId="2" fillId="10" borderId="1" xfId="27" applyNumberFormat="1" applyFont="1" applyFill="1" applyBorder="1" applyAlignment="1" applyProtection="1">
      <alignment horizontal="center" vertical="center" wrapText="1"/>
    </xf>
    <xf numFmtId="0" fontId="2" fillId="10" borderId="1" xfId="32" applyNumberFormat="1" applyFont="1" applyFill="1" applyBorder="1" applyAlignment="1" applyProtection="1">
      <alignment horizontal="center" vertical="center" wrapText="1"/>
    </xf>
    <xf numFmtId="14" fontId="2" fillId="10" borderId="1" xfId="18" applyNumberFormat="1" applyFont="1" applyFill="1" applyBorder="1" applyAlignment="1" applyProtection="1">
      <alignment horizontal="center" vertical="center" wrapText="1"/>
    </xf>
    <xf numFmtId="14" fontId="2" fillId="10" borderId="1" xfId="0" applyNumberFormat="1" applyFont="1" applyFill="1" applyBorder="1" applyAlignment="1">
      <alignment horizontal="justify" vertical="center" wrapText="1"/>
    </xf>
    <xf numFmtId="9" fontId="2" fillId="10" borderId="1" xfId="25" applyNumberFormat="1" applyFont="1" applyFill="1" applyBorder="1" applyAlignment="1" applyProtection="1">
      <alignment horizontal="center" vertical="center" wrapText="1"/>
    </xf>
    <xf numFmtId="10" fontId="2" fillId="10" borderId="1" xfId="25" applyNumberFormat="1" applyFont="1" applyFill="1" applyBorder="1" applyAlignment="1" applyProtection="1">
      <alignment horizontal="center" vertical="center" wrapText="1"/>
    </xf>
    <xf numFmtId="0" fontId="2" fillId="10" borderId="1" xfId="37" applyFont="1" applyFill="1" applyBorder="1" applyAlignment="1">
      <alignment horizontal="center" vertical="center"/>
    </xf>
    <xf numFmtId="0" fontId="2" fillId="10" borderId="1" xfId="37" applyFont="1" applyFill="1" applyBorder="1" applyAlignment="1">
      <alignment horizontal="center" vertical="center" wrapText="1"/>
    </xf>
    <xf numFmtId="9" fontId="4" fillId="10" borderId="1" xfId="33" applyFont="1" applyFill="1" applyBorder="1" applyAlignment="1" applyProtection="1">
      <alignment horizontal="center" vertical="center" textRotation="90" wrapText="1"/>
    </xf>
    <xf numFmtId="9" fontId="19" fillId="0" borderId="0" xfId="33" applyFont="1" applyFill="1" applyAlignment="1">
      <alignment horizontal="center" vertical="center" wrapText="1"/>
    </xf>
    <xf numFmtId="0" fontId="2" fillId="19" borderId="1" xfId="0" applyFont="1" applyFill="1" applyBorder="1" applyAlignment="1" applyProtection="1">
      <alignment horizontal="center" vertical="center" wrapText="1"/>
      <protection locked="0"/>
    </xf>
    <xf numFmtId="9" fontId="2" fillId="0" borderId="0" xfId="33" applyFont="1" applyFill="1"/>
    <xf numFmtId="9" fontId="2" fillId="0" borderId="0" xfId="18" applyFont="1" applyFill="1" applyAlignment="1">
      <alignment vertical="center"/>
    </xf>
    <xf numFmtId="9" fontId="2" fillId="0" borderId="0" xfId="25" applyFont="1" applyFill="1"/>
    <xf numFmtId="9" fontId="2" fillId="0" borderId="0" xfId="32" applyFont="1" applyFill="1"/>
    <xf numFmtId="9" fontId="2" fillId="0" borderId="0" xfId="18" applyFont="1" applyFill="1"/>
    <xf numFmtId="0" fontId="2" fillId="0" borderId="1" xfId="26" applyFont="1" applyFill="1" applyBorder="1" applyAlignment="1" applyProtection="1">
      <alignment horizontal="center" vertical="center" wrapText="1"/>
      <protection locked="0"/>
    </xf>
    <xf numFmtId="9" fontId="2" fillId="3" borderId="1" xfId="0" applyNumberFormat="1"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9" fontId="2" fillId="0" borderId="1" xfId="18" applyFont="1" applyFill="1" applyBorder="1" applyAlignment="1" applyProtection="1">
      <alignment horizontal="center" vertical="center" wrapText="1"/>
    </xf>
    <xf numFmtId="0" fontId="2" fillId="15" borderId="1" xfId="0" applyFont="1" applyFill="1" applyBorder="1" applyAlignment="1" applyProtection="1">
      <alignment horizontal="center" vertical="center" wrapText="1"/>
    </xf>
    <xf numFmtId="0" fontId="2" fillId="16" borderId="1" xfId="0" applyFont="1" applyFill="1" applyBorder="1" applyAlignment="1" applyProtection="1">
      <alignment horizontal="center" vertical="center" wrapText="1"/>
    </xf>
    <xf numFmtId="0" fontId="2" fillId="17" borderId="1" xfId="0" applyFont="1" applyFill="1" applyBorder="1" applyAlignment="1" applyProtection="1">
      <alignment horizontal="center" vertical="center"/>
    </xf>
    <xf numFmtId="9" fontId="2" fillId="15" borderId="1" xfId="30" applyNumberFormat="1" applyFont="1" applyFill="1" applyBorder="1" applyAlignment="1" applyProtection="1">
      <alignment horizontal="center" vertical="center" wrapText="1"/>
    </xf>
    <xf numFmtId="0" fontId="2" fillId="16" borderId="1" xfId="30" applyFont="1" applyFill="1" applyBorder="1" applyAlignment="1" applyProtection="1">
      <alignment horizontal="center" vertical="center" wrapText="1"/>
    </xf>
    <xf numFmtId="0" fontId="2" fillId="17" borderId="1" xfId="30" applyFont="1" applyFill="1" applyBorder="1" applyAlignment="1" applyProtection="1">
      <alignment horizontal="center" vertical="center" wrapText="1"/>
    </xf>
    <xf numFmtId="0" fontId="2" fillId="10" borderId="1" xfId="0" applyNumberFormat="1" applyFont="1" applyFill="1" applyBorder="1" applyAlignment="1" applyProtection="1">
      <alignment horizontal="center" vertical="center" wrapText="1"/>
    </xf>
    <xf numFmtId="1" fontId="20" fillId="0" borderId="0" xfId="0" applyNumberFormat="1" applyFont="1" applyFill="1" applyAlignment="1">
      <alignment horizontal="center" vertical="center"/>
    </xf>
    <xf numFmtId="1" fontId="20" fillId="0" borderId="0" xfId="18" applyNumberFormat="1" applyFont="1" applyFill="1" applyAlignment="1">
      <alignment horizontal="center" vertical="center" wrapText="1"/>
    </xf>
    <xf numFmtId="1" fontId="20" fillId="0" borderId="0" xfId="18" applyNumberFormat="1" applyFont="1" applyFill="1" applyAlignment="1">
      <alignment horizontal="center" vertical="center"/>
    </xf>
    <xf numFmtId="1" fontId="20" fillId="0" borderId="0" xfId="0" applyNumberFormat="1" applyFont="1" applyFill="1" applyAlignment="1" applyProtection="1">
      <alignment horizontal="center" vertical="center"/>
    </xf>
    <xf numFmtId="0" fontId="20" fillId="0" borderId="0" xfId="0" applyFont="1" applyAlignment="1" applyProtection="1">
      <alignment horizontal="center" vertical="center"/>
    </xf>
    <xf numFmtId="0" fontId="20" fillId="10" borderId="0" xfId="0" applyFont="1" applyFill="1" applyAlignment="1" applyProtection="1">
      <alignment horizontal="center" vertical="center"/>
    </xf>
    <xf numFmtId="0" fontId="4" fillId="10" borderId="0" xfId="0" applyFont="1" applyFill="1" applyAlignment="1" applyProtection="1">
      <alignment horizontal="center" vertical="center"/>
    </xf>
    <xf numFmtId="0" fontId="4" fillId="0" borderId="0" xfId="0" applyFont="1" applyFill="1" applyAlignment="1" applyProtection="1">
      <alignment horizontal="center" vertical="center"/>
    </xf>
    <xf numFmtId="1" fontId="4" fillId="0" borderId="0" xfId="0" applyNumberFormat="1" applyFont="1" applyAlignment="1" applyProtection="1">
      <alignment horizontal="center" vertical="center"/>
    </xf>
    <xf numFmtId="0" fontId="4" fillId="3" borderId="0" xfId="0" applyFont="1" applyFill="1" applyBorder="1" applyAlignment="1" applyProtection="1">
      <alignment horizontal="center" vertical="center" wrapText="1"/>
    </xf>
    <xf numFmtId="0" fontId="2" fillId="0" borderId="1" xfId="0" applyFont="1" applyBorder="1" applyAlignment="1">
      <alignment vertical="center" wrapText="1"/>
    </xf>
    <xf numFmtId="9" fontId="2" fillId="0" borderId="1" xfId="0" applyNumberFormat="1" applyFont="1" applyFill="1" applyBorder="1" applyAlignment="1" applyProtection="1">
      <alignment horizontal="center" vertical="center" wrapText="1"/>
    </xf>
    <xf numFmtId="9" fontId="19" fillId="10" borderId="1" xfId="29" applyNumberFormat="1" applyFont="1" applyFill="1" applyBorder="1" applyAlignment="1" applyProtection="1">
      <alignment horizontal="center" vertical="center" wrapText="1"/>
    </xf>
    <xf numFmtId="0" fontId="19" fillId="10" borderId="1" xfId="29" applyFont="1" applyFill="1" applyBorder="1" applyAlignment="1" applyProtection="1">
      <alignment horizontal="center" vertical="center" wrapText="1"/>
    </xf>
    <xf numFmtId="9" fontId="19" fillId="10" borderId="7" xfId="29" applyNumberFormat="1" applyFont="1" applyFill="1" applyBorder="1" applyAlignment="1" applyProtection="1">
      <alignment horizontal="center" vertical="center" wrapText="1"/>
    </xf>
    <xf numFmtId="0" fontId="19" fillId="19" borderId="1" xfId="29" applyFont="1" applyFill="1" applyBorder="1" applyAlignment="1" applyProtection="1">
      <alignment horizontal="center" vertical="center" wrapText="1"/>
    </xf>
    <xf numFmtId="9" fontId="2" fillId="10" borderId="1" xfId="29" applyNumberFormat="1" applyFont="1" applyFill="1" applyBorder="1" applyAlignment="1" applyProtection="1">
      <alignment horizontal="center" vertical="center" wrapText="1"/>
    </xf>
    <xf numFmtId="0" fontId="2" fillId="10" borderId="1" xfId="29" applyFont="1" applyFill="1" applyBorder="1" applyAlignment="1" applyProtection="1">
      <alignment horizontal="center" vertical="center" wrapText="1"/>
    </xf>
    <xf numFmtId="0" fontId="2" fillId="10" borderId="7" xfId="29" applyFont="1" applyFill="1" applyBorder="1" applyAlignment="1" applyProtection="1">
      <alignment horizontal="center" vertical="center" wrapText="1"/>
    </xf>
    <xf numFmtId="1" fontId="2" fillId="10" borderId="1" xfId="18" applyNumberFormat="1" applyFont="1" applyFill="1" applyBorder="1" applyAlignment="1" applyProtection="1">
      <alignment horizontal="center" vertical="center" wrapText="1"/>
    </xf>
    <xf numFmtId="9" fontId="2" fillId="19" borderId="1" xfId="29" applyNumberFormat="1" applyFont="1" applyFill="1" applyBorder="1" applyAlignment="1" applyProtection="1">
      <alignment horizontal="center" vertical="center" wrapText="1"/>
    </xf>
    <xf numFmtId="0" fontId="2" fillId="19" borderId="1" xfId="29" applyFont="1" applyFill="1" applyBorder="1" applyAlignment="1" applyProtection="1">
      <alignment horizontal="center" vertical="center" wrapText="1"/>
    </xf>
    <xf numFmtId="9" fontId="19" fillId="0" borderId="1" xfId="29" applyNumberFormat="1" applyFont="1" applyFill="1" applyBorder="1" applyAlignment="1" applyProtection="1">
      <alignment horizontal="center" vertical="center" wrapText="1"/>
    </xf>
    <xf numFmtId="0" fontId="19" fillId="0" borderId="1" xfId="29" applyFont="1" applyFill="1" applyBorder="1" applyAlignment="1" applyProtection="1">
      <alignment horizontal="center" vertical="center" wrapText="1"/>
    </xf>
    <xf numFmtId="9" fontId="19" fillId="0" borderId="7" xfId="29" applyNumberFormat="1" applyFont="1" applyFill="1" applyBorder="1" applyAlignment="1" applyProtection="1">
      <alignment horizontal="center" vertical="center" wrapText="1"/>
    </xf>
    <xf numFmtId="167" fontId="23" fillId="10" borderId="1" xfId="40" applyNumberFormat="1" applyFont="1" applyFill="1" applyBorder="1" applyAlignment="1">
      <alignment horizontal="center" vertical="center" textRotation="90" wrapText="1"/>
    </xf>
    <xf numFmtId="0" fontId="2" fillId="10" borderId="1" xfId="41" applyFont="1" applyFill="1" applyBorder="1" applyAlignment="1">
      <alignment horizontal="center" vertical="center" wrapText="1"/>
    </xf>
    <xf numFmtId="1" fontId="2" fillId="0" borderId="1" xfId="41" applyNumberFormat="1" applyFont="1" applyFill="1" applyBorder="1" applyAlignment="1">
      <alignment horizontal="center" vertical="center" wrapText="1"/>
    </xf>
    <xf numFmtId="167" fontId="2" fillId="10" borderId="1" xfId="40" applyNumberFormat="1" applyFont="1" applyFill="1" applyBorder="1" applyAlignment="1">
      <alignment horizontal="center" vertical="center" textRotation="90" wrapText="1"/>
    </xf>
    <xf numFmtId="0" fontId="19" fillId="17" borderId="0" xfId="0" applyFont="1" applyFill="1" applyBorder="1" applyAlignment="1">
      <alignment horizontal="justify" vertical="top" wrapText="1"/>
    </xf>
    <xf numFmtId="0" fontId="2" fillId="17" borderId="0" xfId="0" applyFont="1" applyFill="1" applyBorder="1" applyAlignment="1">
      <alignment horizontal="justify" vertical="top" wrapText="1"/>
    </xf>
    <xf numFmtId="9" fontId="2" fillId="17" borderId="0" xfId="0" applyNumberFormat="1" applyFont="1" applyFill="1" applyBorder="1" applyAlignment="1">
      <alignment horizontal="justify" vertical="top" wrapText="1"/>
    </xf>
    <xf numFmtId="9" fontId="2" fillId="20" borderId="1" xfId="0" applyNumberFormat="1" applyFont="1" applyFill="1" applyBorder="1" applyAlignment="1" applyProtection="1">
      <alignment horizontal="center" vertical="center" wrapText="1"/>
    </xf>
    <xf numFmtId="9" fontId="2" fillId="20" borderId="1" xfId="33" applyFont="1" applyFill="1" applyBorder="1" applyAlignment="1" applyProtection="1">
      <alignment horizontal="center" vertical="center" wrapText="1"/>
    </xf>
    <xf numFmtId="9" fontId="2" fillId="20" borderId="1" xfId="33" applyNumberFormat="1" applyFont="1" applyFill="1" applyBorder="1" applyAlignment="1" applyProtection="1">
      <alignment horizontal="center" vertical="center" wrapText="1"/>
    </xf>
    <xf numFmtId="9" fontId="2" fillId="20" borderId="1" xfId="25" applyFont="1" applyFill="1" applyBorder="1" applyAlignment="1" applyProtection="1">
      <alignment horizontal="center" vertical="center" wrapText="1"/>
    </xf>
    <xf numFmtId="9" fontId="2" fillId="20" borderId="1" xfId="0" applyNumberFormat="1" applyFont="1" applyFill="1" applyBorder="1" applyAlignment="1">
      <alignment horizontal="center" vertical="center" wrapText="1"/>
    </xf>
    <xf numFmtId="9" fontId="2" fillId="20" borderId="1" xfId="32" applyFont="1" applyFill="1" applyBorder="1" applyAlignment="1" applyProtection="1">
      <alignment horizontal="center" vertical="center" wrapText="1"/>
    </xf>
    <xf numFmtId="166" fontId="2" fillId="20" borderId="1" xfId="34" applyNumberFormat="1" applyFont="1" applyFill="1" applyBorder="1" applyAlignment="1" applyProtection="1">
      <alignment horizontal="left" vertical="center" wrapText="1"/>
    </xf>
    <xf numFmtId="9" fontId="2" fillId="20" borderId="1" xfId="0" applyNumberFormat="1" applyFont="1" applyFill="1" applyBorder="1" applyAlignment="1" applyProtection="1">
      <alignment horizontal="center" vertical="center"/>
    </xf>
    <xf numFmtId="9" fontId="2" fillId="20" borderId="1" xfId="0" applyNumberFormat="1" applyFont="1" applyFill="1" applyBorder="1" applyAlignment="1">
      <alignment horizontal="center" vertical="center"/>
    </xf>
    <xf numFmtId="9" fontId="2" fillId="20" borderId="1" xfId="31" applyNumberFormat="1" applyFont="1" applyFill="1" applyBorder="1" applyAlignment="1">
      <alignment horizontal="center" vertical="center"/>
    </xf>
    <xf numFmtId="9" fontId="2" fillId="20" borderId="1" xfId="27" applyFont="1" applyFill="1" applyBorder="1" applyAlignment="1" applyProtection="1">
      <alignment horizontal="center" vertical="center" wrapText="1"/>
    </xf>
    <xf numFmtId="9" fontId="2" fillId="20" borderId="1" xfId="18" applyFont="1" applyFill="1" applyBorder="1" applyAlignment="1" applyProtection="1">
      <alignment horizontal="center" vertical="center" wrapText="1"/>
    </xf>
    <xf numFmtId="167" fontId="2" fillId="20" borderId="1" xfId="38" applyNumberFormat="1" applyFont="1" applyFill="1" applyBorder="1" applyAlignment="1" applyProtection="1">
      <alignment horizontal="center" vertical="center" wrapText="1"/>
    </xf>
    <xf numFmtId="167" fontId="2" fillId="10" borderId="1" xfId="40" applyNumberFormat="1" applyFont="1" applyFill="1" applyBorder="1" applyAlignment="1" applyProtection="1">
      <alignment horizontal="center" vertical="center" textRotation="90" wrapText="1"/>
    </xf>
    <xf numFmtId="1" fontId="2" fillId="10" borderId="1" xfId="32" applyNumberFormat="1" applyFont="1" applyFill="1" applyBorder="1" applyAlignment="1" applyProtection="1">
      <alignment horizontal="center" vertical="center" textRotation="90" wrapText="1"/>
    </xf>
    <xf numFmtId="9" fontId="2" fillId="21" borderId="1" xfId="33" applyFont="1" applyFill="1" applyBorder="1" applyAlignment="1" applyProtection="1">
      <alignment horizontal="center" vertical="center" wrapText="1"/>
    </xf>
    <xf numFmtId="9" fontId="2" fillId="21" borderId="1" xfId="0" applyNumberFormat="1" applyFont="1" applyFill="1" applyBorder="1" applyAlignment="1" applyProtection="1">
      <alignment horizontal="center" vertical="center" wrapText="1"/>
    </xf>
    <xf numFmtId="9" fontId="2" fillId="21" borderId="1" xfId="32" applyFont="1" applyFill="1" applyBorder="1" applyAlignment="1" applyProtection="1">
      <alignment horizontal="center" vertical="center" wrapText="1"/>
    </xf>
    <xf numFmtId="1" fontId="2" fillId="21" borderId="1" xfId="33" applyNumberFormat="1" applyFont="1" applyFill="1" applyBorder="1" applyAlignment="1" applyProtection="1">
      <alignment horizontal="center" vertical="center" wrapText="1"/>
    </xf>
    <xf numFmtId="9" fontId="2" fillId="21" borderId="1" xfId="33" applyNumberFormat="1" applyFont="1" applyFill="1" applyBorder="1" applyAlignment="1" applyProtection="1">
      <alignment horizontal="center" vertical="center" wrapText="1"/>
    </xf>
    <xf numFmtId="0" fontId="2" fillId="21" borderId="1" xfId="0" applyFont="1" applyFill="1" applyBorder="1" applyAlignment="1" applyProtection="1">
      <alignment horizontal="center" vertical="center" wrapText="1"/>
    </xf>
    <xf numFmtId="1" fontId="2" fillId="21" borderId="1" xfId="32" applyNumberFormat="1" applyFont="1" applyFill="1" applyBorder="1" applyAlignment="1" applyProtection="1">
      <alignment horizontal="center" vertical="center" wrapText="1"/>
    </xf>
    <xf numFmtId="9" fontId="2" fillId="21" borderId="1" xfId="0" applyNumberFormat="1" applyFont="1" applyFill="1" applyBorder="1" applyAlignment="1">
      <alignment horizontal="center" vertical="center" wrapText="1"/>
    </xf>
    <xf numFmtId="166" fontId="2" fillId="21" borderId="1" xfId="34" applyNumberFormat="1" applyFont="1" applyFill="1" applyBorder="1" applyAlignment="1">
      <alignment horizontal="center" vertical="center" wrapText="1"/>
    </xf>
    <xf numFmtId="9" fontId="2" fillId="21" borderId="1" xfId="0" applyNumberFormat="1" applyFont="1" applyFill="1" applyBorder="1" applyAlignment="1" applyProtection="1">
      <alignment horizontal="center" vertical="center"/>
    </xf>
    <xf numFmtId="9" fontId="2" fillId="21" borderId="1" xfId="0" applyNumberFormat="1" applyFont="1" applyFill="1" applyBorder="1" applyAlignment="1">
      <alignment horizontal="center" vertical="center"/>
    </xf>
    <xf numFmtId="9" fontId="2" fillId="21" borderId="1" xfId="18" applyFont="1" applyFill="1" applyBorder="1" applyAlignment="1">
      <alignment horizontal="center" vertical="center"/>
    </xf>
    <xf numFmtId="168" fontId="2" fillId="21" borderId="1" xfId="31" applyNumberFormat="1" applyFont="1" applyFill="1" applyBorder="1" applyAlignment="1">
      <alignment horizontal="center" vertical="center"/>
    </xf>
    <xf numFmtId="9" fontId="2" fillId="21" borderId="1" xfId="31" applyNumberFormat="1" applyFont="1" applyFill="1" applyBorder="1" applyAlignment="1">
      <alignment horizontal="center" vertical="center"/>
    </xf>
    <xf numFmtId="9" fontId="2" fillId="21" borderId="1" xfId="18" applyFont="1" applyFill="1" applyBorder="1" applyAlignment="1" applyProtection="1">
      <alignment horizontal="center" vertical="center" wrapText="1"/>
    </xf>
    <xf numFmtId="9" fontId="2" fillId="21" borderId="1" xfId="32" applyNumberFormat="1" applyFont="1" applyFill="1" applyBorder="1" applyAlignment="1" applyProtection="1">
      <alignment horizontal="center" vertical="center" wrapText="1"/>
    </xf>
    <xf numFmtId="9" fontId="2" fillId="21" borderId="1" xfId="18" applyNumberFormat="1" applyFont="1" applyFill="1" applyBorder="1" applyAlignment="1" applyProtection="1">
      <alignment horizontal="center" vertical="center" wrapText="1"/>
    </xf>
    <xf numFmtId="167" fontId="2" fillId="21" borderId="1" xfId="38" applyNumberFormat="1" applyFont="1" applyFill="1" applyBorder="1" applyAlignment="1" applyProtection="1">
      <alignment horizontal="center" vertical="center" wrapText="1"/>
    </xf>
    <xf numFmtId="10" fontId="2" fillId="21" borderId="1" xfId="32" applyNumberFormat="1" applyFont="1" applyFill="1" applyBorder="1" applyAlignment="1" applyProtection="1">
      <alignment horizontal="center" vertical="center" wrapText="1"/>
    </xf>
    <xf numFmtId="0" fontId="2" fillId="15" borderId="1" xfId="0" applyFont="1" applyFill="1" applyBorder="1" applyAlignment="1" applyProtection="1">
      <alignment horizontal="center" vertical="center" wrapText="1"/>
      <protection locked="0"/>
    </xf>
    <xf numFmtId="0" fontId="2" fillId="15" borderId="1" xfId="26" applyFont="1" applyFill="1" applyBorder="1" applyAlignment="1" applyProtection="1">
      <alignment horizontal="center" vertical="center" wrapText="1"/>
      <protection locked="0"/>
    </xf>
    <xf numFmtId="0" fontId="4" fillId="0" borderId="3" xfId="0" applyFont="1" applyFill="1" applyBorder="1" applyAlignment="1">
      <alignment horizontal="justify" vertical="center" wrapText="1"/>
    </xf>
    <xf numFmtId="0" fontId="4" fillId="10" borderId="3" xfId="0" applyFont="1" applyFill="1" applyBorder="1" applyAlignment="1">
      <alignment horizontal="justify" vertical="center" wrapText="1"/>
    </xf>
    <xf numFmtId="9" fontId="23" fillId="10" borderId="1" xfId="18" applyNumberFormat="1" applyFont="1" applyFill="1" applyBorder="1" applyAlignment="1" applyProtection="1">
      <alignment horizontal="center" vertical="center" wrapText="1"/>
    </xf>
    <xf numFmtId="1" fontId="23" fillId="10" borderId="1" xfId="18" applyNumberFormat="1" applyFont="1" applyFill="1" applyBorder="1" applyAlignment="1" applyProtection="1">
      <alignment horizontal="center" vertical="center" wrapText="1"/>
    </xf>
    <xf numFmtId="1" fontId="24" fillId="10" borderId="1" xfId="18" applyNumberFormat="1" applyFont="1" applyFill="1" applyBorder="1" applyAlignment="1" applyProtection="1">
      <alignment horizontal="center" vertical="center" textRotation="90" wrapText="1"/>
    </xf>
    <xf numFmtId="1" fontId="24" fillId="10" borderId="1" xfId="39" applyNumberFormat="1" applyFont="1" applyFill="1" applyBorder="1" applyAlignment="1" applyProtection="1">
      <alignment horizontal="center" vertical="center" wrapText="1"/>
    </xf>
    <xf numFmtId="9" fontId="24" fillId="10" borderId="1" xfId="39" applyFont="1" applyFill="1" applyBorder="1" applyAlignment="1" applyProtection="1">
      <alignment horizontal="center" vertical="center" textRotation="90" wrapText="1"/>
    </xf>
    <xf numFmtId="1" fontId="23" fillId="10" borderId="1" xfId="39" applyNumberFormat="1" applyFont="1" applyFill="1" applyBorder="1" applyAlignment="1" applyProtection="1">
      <alignment horizontal="center" vertical="center" wrapText="1"/>
    </xf>
    <xf numFmtId="9" fontId="2" fillId="13" borderId="1" xfId="18" applyFont="1" applyFill="1" applyBorder="1" applyAlignment="1" applyProtection="1">
      <alignment horizontal="center" vertical="center" wrapText="1"/>
    </xf>
    <xf numFmtId="9" fontId="2" fillId="13" borderId="1" xfId="32" applyFont="1" applyFill="1" applyBorder="1" applyAlignment="1" applyProtection="1">
      <alignment horizontal="center" vertical="center" wrapText="1"/>
    </xf>
    <xf numFmtId="9" fontId="2" fillId="13" borderId="1" xfId="25" applyFont="1" applyFill="1" applyBorder="1" applyAlignment="1" applyProtection="1">
      <alignment horizontal="center" vertical="center" wrapText="1"/>
    </xf>
    <xf numFmtId="2" fontId="2" fillId="13" borderId="1" xfId="32" applyNumberFormat="1" applyFont="1" applyFill="1" applyBorder="1" applyAlignment="1" applyProtection="1">
      <alignment horizontal="center" vertical="center" wrapText="1"/>
    </xf>
    <xf numFmtId="9" fontId="19" fillId="13" borderId="1" xfId="18" applyFont="1" applyFill="1" applyBorder="1" applyAlignment="1" applyProtection="1">
      <alignment horizontal="center" vertical="center" wrapText="1"/>
    </xf>
    <xf numFmtId="9" fontId="2" fillId="13" borderId="1" xfId="32" applyNumberFormat="1" applyFont="1" applyFill="1" applyBorder="1" applyAlignment="1" applyProtection="1">
      <alignment horizontal="center" vertical="center" wrapText="1"/>
    </xf>
    <xf numFmtId="5" fontId="2" fillId="10" borderId="1" xfId="40" applyNumberFormat="1" applyFont="1" applyFill="1" applyBorder="1" applyAlignment="1" applyProtection="1">
      <alignment horizontal="center" vertical="center" textRotation="90" wrapText="1"/>
    </xf>
    <xf numFmtId="9" fontId="2" fillId="13" borderId="1" xfId="18" applyNumberFormat="1" applyFont="1" applyFill="1" applyBorder="1" applyAlignment="1" applyProtection="1">
      <alignment horizontal="center" vertical="center" wrapText="1"/>
    </xf>
    <xf numFmtId="1" fontId="2" fillId="10" borderId="1" xfId="18" applyNumberFormat="1" applyFont="1" applyFill="1" applyBorder="1" applyAlignment="1" applyProtection="1">
      <alignment horizontal="center" vertical="center" wrapText="1"/>
      <protection locked="0"/>
    </xf>
    <xf numFmtId="168" fontId="2" fillId="13" borderId="1" xfId="18" applyNumberFormat="1" applyFont="1" applyFill="1" applyBorder="1" applyAlignment="1" applyProtection="1">
      <alignment horizontal="center" vertical="center" wrapText="1"/>
    </xf>
    <xf numFmtId="170" fontId="2" fillId="10" borderId="1" xfId="38" applyNumberFormat="1" applyFont="1" applyFill="1" applyBorder="1" applyAlignment="1" applyProtection="1">
      <alignment horizontal="center" vertical="center" wrapText="1"/>
      <protection locked="0"/>
    </xf>
    <xf numFmtId="1" fontId="2" fillId="13" borderId="1" xfId="32" applyNumberFormat="1" applyFont="1" applyFill="1" applyBorder="1" applyAlignment="1" applyProtection="1">
      <alignment horizontal="center" vertical="center" wrapText="1"/>
    </xf>
    <xf numFmtId="171" fontId="2" fillId="10" borderId="1" xfId="38" applyNumberFormat="1" applyFont="1" applyFill="1" applyBorder="1" applyAlignment="1" applyProtection="1">
      <alignment horizontal="center" vertical="center" wrapText="1"/>
      <protection locked="0"/>
    </xf>
    <xf numFmtId="170" fontId="2" fillId="13" borderId="1" xfId="32" applyNumberFormat="1" applyFont="1" applyFill="1" applyBorder="1" applyAlignment="1" applyProtection="1">
      <alignment horizontal="center" vertical="center" wrapText="1"/>
    </xf>
    <xf numFmtId="1" fontId="2" fillId="10" borderId="1" xfId="32" applyNumberFormat="1" applyFont="1" applyFill="1" applyBorder="1" applyAlignment="1" applyProtection="1">
      <alignment horizontal="center" vertical="center" wrapText="1"/>
      <protection locked="0"/>
    </xf>
    <xf numFmtId="1" fontId="2" fillId="0" borderId="1" xfId="32" applyNumberFormat="1" applyFont="1" applyFill="1" applyBorder="1" applyAlignment="1" applyProtection="1">
      <alignment horizontal="center" vertical="center" shrinkToFit="1"/>
    </xf>
    <xf numFmtId="165" fontId="2" fillId="0" borderId="1" xfId="31" applyNumberFormat="1" applyFont="1" applyFill="1" applyBorder="1" applyAlignment="1">
      <alignment horizontal="center" vertical="center" textRotation="90" shrinkToFit="1"/>
    </xf>
    <xf numFmtId="165" fontId="2" fillId="10" borderId="1" xfId="31" applyNumberFormat="1" applyFont="1" applyFill="1" applyBorder="1" applyAlignment="1">
      <alignment horizontal="center" vertical="center" textRotation="90" shrinkToFit="1"/>
    </xf>
    <xf numFmtId="0" fontId="23" fillId="17" borderId="1" xfId="0" applyFont="1" applyFill="1" applyBorder="1" applyAlignment="1" applyProtection="1">
      <alignment horizontal="center" vertical="center" wrapText="1"/>
      <protection locked="0"/>
    </xf>
    <xf numFmtId="0" fontId="2" fillId="17" borderId="1" xfId="0" applyFont="1" applyFill="1" applyBorder="1" applyAlignment="1" applyProtection="1">
      <alignment horizontal="center" vertical="center" wrapText="1"/>
      <protection locked="0"/>
    </xf>
    <xf numFmtId="0" fontId="2" fillId="17" borderId="1" xfId="26" applyFont="1" applyFill="1" applyBorder="1" applyAlignment="1" applyProtection="1">
      <alignment horizontal="center" vertical="center" textRotation="90" wrapText="1"/>
      <protection locked="0"/>
    </xf>
    <xf numFmtId="9" fontId="2" fillId="17" borderId="1" xfId="18" applyFont="1" applyFill="1" applyBorder="1" applyAlignment="1" applyProtection="1">
      <alignment horizontal="center" vertical="center" wrapText="1"/>
    </xf>
    <xf numFmtId="9" fontId="2" fillId="17" borderId="1" xfId="32" applyFont="1" applyFill="1" applyBorder="1" applyAlignment="1" applyProtection="1">
      <alignment horizontal="center" vertical="center" wrapText="1"/>
    </xf>
    <xf numFmtId="0" fontId="2" fillId="17" borderId="1" xfId="26" applyFont="1" applyFill="1" applyBorder="1" applyAlignment="1" applyProtection="1">
      <alignment horizontal="center" vertical="center" wrapText="1"/>
      <protection locked="0"/>
    </xf>
    <xf numFmtId="9" fontId="23" fillId="13" borderId="1" xfId="39" applyFont="1" applyFill="1" applyBorder="1" applyAlignment="1" applyProtection="1">
      <alignment horizontal="center" vertical="center" wrapText="1"/>
    </xf>
    <xf numFmtId="9" fontId="2" fillId="13" borderId="1" xfId="33" applyFont="1" applyFill="1" applyBorder="1" applyAlignment="1" applyProtection="1">
      <alignment horizontal="center" vertical="center" textRotation="90" wrapText="1"/>
    </xf>
    <xf numFmtId="9" fontId="23" fillId="13" borderId="1" xfId="18" applyFont="1" applyFill="1" applyBorder="1" applyAlignment="1" applyProtection="1">
      <alignment horizontal="center" vertical="center" textRotation="90" wrapText="1"/>
    </xf>
    <xf numFmtId="9" fontId="23" fillId="13" borderId="1" xfId="39" applyFont="1" applyFill="1" applyBorder="1" applyAlignment="1" applyProtection="1">
      <alignment horizontal="center" vertical="center" textRotation="90" wrapText="1"/>
    </xf>
    <xf numFmtId="9" fontId="2" fillId="9" borderId="1" xfId="32" applyFont="1" applyFill="1" applyBorder="1" applyAlignment="1" applyProtection="1">
      <alignment horizontal="center" vertical="center" shrinkToFit="1"/>
    </xf>
    <xf numFmtId="9" fontId="24" fillId="12" borderId="1" xfId="18" applyFont="1" applyFill="1" applyBorder="1" applyAlignment="1" applyProtection="1">
      <alignment horizontal="center" vertical="center" wrapText="1"/>
    </xf>
    <xf numFmtId="9" fontId="24" fillId="12" borderId="1" xfId="39" applyFont="1" applyFill="1" applyBorder="1" applyAlignment="1" applyProtection="1">
      <alignment horizontal="center" vertical="center" wrapText="1"/>
    </xf>
    <xf numFmtId="9" fontId="4" fillId="12" borderId="1" xfId="32" applyFont="1" applyFill="1" applyBorder="1" applyAlignment="1" applyProtection="1">
      <alignment horizontal="center" vertical="center" wrapText="1"/>
    </xf>
    <xf numFmtId="9" fontId="4" fillId="12" borderId="1" xfId="32" applyNumberFormat="1" applyFont="1" applyFill="1" applyBorder="1" applyAlignment="1" applyProtection="1">
      <alignment horizontal="center" vertical="center" wrapText="1"/>
    </xf>
    <xf numFmtId="9" fontId="4" fillId="12" borderId="1" xfId="18" applyFont="1" applyFill="1" applyBorder="1" applyAlignment="1" applyProtection="1">
      <alignment horizontal="center" vertical="center" wrapText="1"/>
    </xf>
    <xf numFmtId="1" fontId="4" fillId="12" borderId="1" xfId="18" applyNumberFormat="1" applyFont="1" applyFill="1" applyBorder="1" applyAlignment="1" applyProtection="1">
      <alignment horizontal="center" vertical="center" wrapText="1"/>
    </xf>
    <xf numFmtId="9" fontId="4" fillId="12" borderId="1" xfId="18" applyNumberFormat="1" applyFont="1" applyFill="1" applyBorder="1" applyAlignment="1" applyProtection="1">
      <alignment horizontal="center" vertical="center" wrapText="1"/>
    </xf>
    <xf numFmtId="0" fontId="4" fillId="12" borderId="1" xfId="32" applyNumberFormat="1" applyFont="1" applyFill="1" applyBorder="1" applyAlignment="1" applyProtection="1">
      <alignment horizontal="center" vertical="center" wrapText="1"/>
    </xf>
    <xf numFmtId="9" fontId="4" fillId="21" borderId="1" xfId="33" applyFont="1" applyFill="1" applyBorder="1" applyAlignment="1" applyProtection="1">
      <alignment horizontal="center" vertical="center" wrapText="1"/>
    </xf>
    <xf numFmtId="0" fontId="2" fillId="10" borderId="1" xfId="0" applyFont="1" applyFill="1" applyBorder="1" applyAlignment="1">
      <alignment horizontal="center" vertical="center" wrapText="1"/>
    </xf>
    <xf numFmtId="0" fontId="4" fillId="3" borderId="0" xfId="0" applyFont="1" applyFill="1" applyBorder="1" applyAlignment="1" applyProtection="1">
      <alignment horizontal="left" vertical="center" wrapText="1"/>
    </xf>
    <xf numFmtId="0" fontId="2" fillId="0" borderId="1" xfId="0" applyFont="1" applyBorder="1" applyAlignment="1" applyProtection="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4" fillId="1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4" fillId="6" borderId="1" xfId="0" applyFont="1" applyFill="1" applyBorder="1" applyAlignment="1" applyProtection="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14" fontId="4" fillId="4" borderId="1" xfId="0" applyNumberFormat="1" applyFont="1" applyFill="1" applyBorder="1" applyAlignment="1" applyProtection="1">
      <alignment horizontal="center" vertical="center" wrapText="1"/>
    </xf>
    <xf numFmtId="9" fontId="4" fillId="17" borderId="1" xfId="33" applyFont="1" applyFill="1" applyBorder="1" applyAlignment="1" applyProtection="1">
      <alignment horizontal="center" vertical="center" wrapText="1"/>
    </xf>
    <xf numFmtId="14" fontId="4" fillId="11" borderId="1" xfId="0" applyNumberFormat="1" applyFont="1" applyFill="1" applyBorder="1" applyAlignment="1" applyProtection="1">
      <alignment horizontal="center" vertical="center" wrapText="1"/>
    </xf>
    <xf numFmtId="14" fontId="4" fillId="20" borderId="1" xfId="0" applyNumberFormat="1" applyFont="1" applyFill="1" applyBorder="1" applyAlignment="1" applyProtection="1">
      <alignment horizontal="center" vertical="center" wrapText="1"/>
    </xf>
    <xf numFmtId="9" fontId="4" fillId="4" borderId="1" xfId="33"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9" fontId="4" fillId="21" borderId="1" xfId="33"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wrapText="1"/>
    </xf>
    <xf numFmtId="0" fontId="2" fillId="12" borderId="1" xfId="0" applyFont="1" applyFill="1" applyBorder="1" applyAlignment="1" applyProtection="1">
      <alignment horizontal="center" vertical="center" wrapText="1"/>
    </xf>
    <xf numFmtId="9" fontId="4" fillId="12" borderId="1" xfId="33" applyFont="1" applyFill="1" applyBorder="1" applyAlignment="1" applyProtection="1">
      <alignment horizontal="center" vertical="center" wrapText="1"/>
    </xf>
    <xf numFmtId="49" fontId="8" fillId="0" borderId="7" xfId="32" applyNumberFormat="1" applyFont="1" applyFill="1" applyBorder="1" applyAlignment="1" applyProtection="1">
      <alignment horizontal="justify" vertical="center" wrapText="1"/>
    </xf>
    <xf numFmtId="49" fontId="8" fillId="0" borderId="7" xfId="33" applyNumberFormat="1" applyFont="1" applyFill="1" applyBorder="1" applyAlignment="1" applyProtection="1">
      <alignment horizontal="justify" vertical="center" wrapText="1"/>
    </xf>
    <xf numFmtId="9" fontId="4" fillId="12" borderId="1" xfId="32" applyFont="1" applyFill="1" applyBorder="1" applyAlignment="1" applyProtection="1">
      <alignment horizontal="center" vertical="center" shrinkToFit="1"/>
    </xf>
    <xf numFmtId="9" fontId="2" fillId="15" borderId="1" xfId="18" applyFont="1" applyFill="1" applyBorder="1" applyAlignment="1" applyProtection="1">
      <alignment horizontal="center" vertical="center" wrapText="1"/>
    </xf>
    <xf numFmtId="9" fontId="2" fillId="20" borderId="1" xfId="18" applyNumberFormat="1" applyFont="1" applyFill="1" applyBorder="1" applyAlignment="1" applyProtection="1">
      <alignment horizontal="center" vertical="center" wrapText="1"/>
    </xf>
    <xf numFmtId="9" fontId="4" fillId="13" borderId="1" xfId="18"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4" fillId="7" borderId="10" xfId="0" applyFont="1" applyFill="1" applyBorder="1" applyAlignment="1" applyProtection="1">
      <alignment horizontal="center" vertical="center" wrapText="1"/>
    </xf>
    <xf numFmtId="0" fontId="2" fillId="0" borderId="11" xfId="0" applyFont="1" applyBorder="1"/>
    <xf numFmtId="0" fontId="4" fillId="13" borderId="11" xfId="0" applyFont="1" applyFill="1" applyBorder="1" applyAlignment="1">
      <alignment horizontal="center" vertical="center" wrapText="1"/>
    </xf>
    <xf numFmtId="0" fontId="2" fillId="13" borderId="11"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 fillId="14" borderId="6"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9" fontId="4" fillId="6" borderId="7" xfId="33" applyFont="1" applyFill="1" applyBorder="1" applyAlignment="1" applyProtection="1">
      <alignment horizontal="center" vertical="center" wrapText="1"/>
    </xf>
    <xf numFmtId="0" fontId="2" fillId="10" borderId="6" xfId="0" applyFont="1" applyFill="1" applyBorder="1" applyAlignment="1" applyProtection="1">
      <alignment horizontal="center" vertical="center" wrapText="1"/>
    </xf>
    <xf numFmtId="9" fontId="25" fillId="10" borderId="7" xfId="18" applyFont="1" applyFill="1" applyBorder="1" applyAlignment="1" applyProtection="1">
      <alignment horizontal="justify" vertical="center" wrapText="1"/>
    </xf>
    <xf numFmtId="9" fontId="27" fillId="10" borderId="7" xfId="39" applyFont="1" applyFill="1" applyBorder="1" applyAlignment="1" applyProtection="1">
      <alignment horizontal="justify" vertical="center" wrapText="1"/>
    </xf>
    <xf numFmtId="9" fontId="25" fillId="10" borderId="7" xfId="39" applyFont="1" applyFill="1" applyBorder="1" applyAlignment="1" applyProtection="1">
      <alignment horizontal="justify" vertical="center" wrapText="1"/>
    </xf>
    <xf numFmtId="9" fontId="25" fillId="10" borderId="7" xfId="32" applyFont="1" applyFill="1" applyBorder="1" applyAlignment="1" applyProtection="1">
      <alignment horizontal="justify" vertical="center" wrapText="1"/>
    </xf>
    <xf numFmtId="0" fontId="8" fillId="0" borderId="7" xfId="18" applyNumberFormat="1" applyFont="1" applyFill="1" applyBorder="1" applyAlignment="1" applyProtection="1">
      <alignment horizontal="justify" vertical="center" wrapText="1"/>
    </xf>
    <xf numFmtId="49" fontId="8" fillId="0" borderId="7" xfId="25" applyNumberFormat="1" applyFont="1" applyFill="1" applyBorder="1" applyAlignment="1" applyProtection="1">
      <alignment horizontal="justify" vertical="center" wrapText="1"/>
    </xf>
    <xf numFmtId="49" fontId="28" fillId="0" borderId="7" xfId="25" applyNumberFormat="1" applyFont="1" applyFill="1" applyBorder="1" applyAlignment="1" applyProtection="1">
      <alignment horizontal="justify" vertical="center" wrapText="1"/>
    </xf>
    <xf numFmtId="0" fontId="8" fillId="0" borderId="7" xfId="32" applyNumberFormat="1" applyFont="1" applyFill="1" applyBorder="1" applyAlignment="1" applyProtection="1">
      <alignment horizontal="justify" vertical="center" wrapText="1"/>
    </xf>
    <xf numFmtId="10" fontId="8" fillId="0" borderId="7" xfId="32" applyNumberFormat="1" applyFont="1" applyFill="1" applyBorder="1" applyAlignment="1" applyProtection="1">
      <alignment horizontal="justify" vertical="center" wrapText="1"/>
    </xf>
    <xf numFmtId="49" fontId="8" fillId="10" borderId="7" xfId="32" applyNumberFormat="1" applyFont="1" applyFill="1" applyBorder="1" applyAlignment="1" applyProtection="1">
      <alignment horizontal="justify" vertical="center" wrapText="1"/>
    </xf>
    <xf numFmtId="0" fontId="8" fillId="0" borderId="7" xfId="0" applyFont="1" applyFill="1" applyBorder="1" applyAlignment="1" applyProtection="1">
      <alignment horizontal="justify" vertical="center" wrapText="1"/>
      <protection locked="0"/>
    </xf>
    <xf numFmtId="10" fontId="8" fillId="10" borderId="7" xfId="18" applyNumberFormat="1" applyFont="1" applyFill="1" applyBorder="1" applyAlignment="1" applyProtection="1">
      <alignment horizontal="justify" vertical="center" wrapText="1"/>
    </xf>
    <xf numFmtId="10" fontId="28" fillId="10" borderId="7" xfId="18" applyNumberFormat="1" applyFont="1" applyFill="1" applyBorder="1" applyAlignment="1" applyProtection="1">
      <alignment horizontal="justify" vertical="center" wrapText="1"/>
    </xf>
    <xf numFmtId="49" fontId="28" fillId="10" borderId="7" xfId="18" applyNumberFormat="1" applyFont="1" applyFill="1" applyBorder="1" applyAlignment="1" applyProtection="1">
      <alignment horizontal="justify" vertical="center" wrapText="1"/>
    </xf>
    <xf numFmtId="49" fontId="28" fillId="10" borderId="7" xfId="32" applyNumberFormat="1" applyFont="1" applyFill="1" applyBorder="1" applyAlignment="1" applyProtection="1">
      <alignment horizontal="justify" vertical="center" wrapText="1"/>
    </xf>
    <xf numFmtId="0" fontId="28" fillId="10" borderId="7" xfId="32" applyNumberFormat="1" applyFont="1" applyFill="1" applyBorder="1" applyAlignment="1" applyProtection="1">
      <alignment horizontal="justify" vertical="center" wrapText="1"/>
    </xf>
    <xf numFmtId="9" fontId="33" fillId="0" borderId="7" xfId="32" applyFont="1" applyFill="1" applyBorder="1" applyAlignment="1" applyProtection="1">
      <alignment horizontal="justify" vertical="center" wrapText="1"/>
    </xf>
    <xf numFmtId="0" fontId="33" fillId="0" borderId="7" xfId="32" applyNumberFormat="1" applyFont="1" applyFill="1" applyBorder="1" applyAlignment="1" applyProtection="1">
      <alignment horizontal="justify" vertical="center" wrapText="1"/>
    </xf>
    <xf numFmtId="0" fontId="8" fillId="0" borderId="7" xfId="0" applyFont="1" applyBorder="1" applyAlignment="1">
      <alignment horizontal="justify" vertical="center" wrapText="1"/>
    </xf>
    <xf numFmtId="49" fontId="28" fillId="0" borderId="7" xfId="18" applyNumberFormat="1" applyFont="1" applyFill="1" applyBorder="1" applyAlignment="1" applyProtection="1">
      <alignment horizontal="justify" vertical="center" wrapText="1"/>
    </xf>
    <xf numFmtId="10" fontId="28" fillId="0" borderId="7" xfId="18" applyNumberFormat="1" applyFont="1" applyFill="1" applyBorder="1" applyAlignment="1" applyProtection="1">
      <alignment horizontal="justify" vertical="center" wrapText="1"/>
    </xf>
    <xf numFmtId="0" fontId="8" fillId="10" borderId="7" xfId="0" applyFont="1" applyFill="1" applyBorder="1" applyAlignment="1">
      <alignment horizontal="justify" vertical="center" wrapText="1"/>
    </xf>
    <xf numFmtId="0" fontId="2" fillId="10" borderId="12" xfId="0" applyFont="1" applyFill="1" applyBorder="1" applyAlignment="1" applyProtection="1">
      <alignment horizontal="center" vertical="center" wrapText="1"/>
    </xf>
    <xf numFmtId="0" fontId="2" fillId="10" borderId="8" xfId="0" applyFont="1" applyFill="1" applyBorder="1" applyAlignment="1" applyProtection="1">
      <alignment horizontal="center" vertical="center" wrapText="1"/>
    </xf>
    <xf numFmtId="0" fontId="2" fillId="10" borderId="8" xfId="0" applyFont="1" applyFill="1" applyBorder="1" applyAlignment="1" applyProtection="1">
      <alignment horizontal="justify" vertical="center" wrapText="1"/>
    </xf>
    <xf numFmtId="14" fontId="2" fillId="10" borderId="8" xfId="0" applyNumberFormat="1" applyFont="1" applyFill="1" applyBorder="1" applyAlignment="1" applyProtection="1">
      <alignment horizontal="center" vertical="center" wrapText="1"/>
    </xf>
    <xf numFmtId="9" fontId="2" fillId="10" borderId="8" xfId="32" applyFont="1" applyFill="1" applyBorder="1" applyAlignment="1" applyProtection="1">
      <alignment horizontal="center" vertical="center" wrapText="1"/>
    </xf>
    <xf numFmtId="1" fontId="2" fillId="10" borderId="8" xfId="0" applyNumberFormat="1" applyFont="1" applyFill="1" applyBorder="1" applyAlignment="1" applyProtection="1">
      <alignment horizontal="center" vertical="center" wrapText="1"/>
    </xf>
    <xf numFmtId="9" fontId="2" fillId="10" borderId="8" xfId="32" applyNumberFormat="1" applyFont="1" applyFill="1" applyBorder="1" applyAlignment="1" applyProtection="1">
      <alignment horizontal="center" vertical="center" wrapText="1"/>
    </xf>
    <xf numFmtId="9" fontId="2" fillId="20" borderId="8" xfId="32" applyFont="1" applyFill="1" applyBorder="1" applyAlignment="1" applyProtection="1">
      <alignment horizontal="center" vertical="center" wrapText="1"/>
    </xf>
    <xf numFmtId="9" fontId="2" fillId="21" borderId="8" xfId="32" applyNumberFormat="1" applyFont="1" applyFill="1" applyBorder="1" applyAlignment="1" applyProtection="1">
      <alignment horizontal="center" vertical="center" wrapText="1"/>
    </xf>
    <xf numFmtId="1" fontId="2" fillId="10" borderId="8" xfId="18" applyNumberFormat="1" applyFont="1" applyFill="1" applyBorder="1" applyAlignment="1" applyProtection="1">
      <alignment horizontal="center" vertical="center" wrapText="1"/>
    </xf>
    <xf numFmtId="9" fontId="2" fillId="13" borderId="8" xfId="18" applyFont="1" applyFill="1" applyBorder="1" applyAlignment="1" applyProtection="1">
      <alignment horizontal="center" vertical="center" wrapText="1"/>
    </xf>
    <xf numFmtId="9" fontId="4" fillId="12" borderId="8" xfId="18" applyNumberFormat="1" applyFont="1" applyFill="1" applyBorder="1" applyAlignment="1" applyProtection="1">
      <alignment horizontal="center" vertical="center" wrapText="1"/>
    </xf>
    <xf numFmtId="0" fontId="2" fillId="17" borderId="8" xfId="26" applyFont="1" applyFill="1" applyBorder="1" applyAlignment="1" applyProtection="1">
      <alignment horizontal="center" vertical="center" wrapText="1"/>
      <protection locked="0"/>
    </xf>
    <xf numFmtId="0" fontId="28" fillId="0" borderId="9" xfId="18" applyNumberFormat="1" applyFont="1" applyFill="1" applyBorder="1" applyAlignment="1" applyProtection="1">
      <alignment horizontal="justify" vertical="center" wrapText="1"/>
    </xf>
  </cellXfs>
  <cellStyles count="42">
    <cellStyle name="Hipervínculo" xfId="1" builtinId="8"/>
    <cellStyle name="Hipervínculo 2" xfId="2"/>
    <cellStyle name="Hipervínculo 2 2" xfId="3"/>
    <cellStyle name="Hipervínculo 2_Plan de Acción 2012 Seguimiento Sept" xfId="4"/>
    <cellStyle name="Hipervínculo 3" xfId="5"/>
    <cellStyle name="Hipervínculo 3 2" xfId="6"/>
    <cellStyle name="Hipervínculo 3_Plan de Acción 2012 Seguimiento Sept" xfId="7"/>
    <cellStyle name="Millares" xfId="38" builtinId="3"/>
    <cellStyle name="Millares 2" xfId="8"/>
    <cellStyle name="Millares 2 2" xfId="9"/>
    <cellStyle name="Millares 2 2 2" xfId="35"/>
    <cellStyle name="Millares 3" xfId="34"/>
    <cellStyle name="Moneda 2" xfId="40"/>
    <cellStyle name="Normal" xfId="0" builtinId="0"/>
    <cellStyle name="Normal 2" xfId="10"/>
    <cellStyle name="Normal 2 2" xfId="11"/>
    <cellStyle name="Normal 2 2 2" xfId="12"/>
    <cellStyle name="Normal 2 2 2 2" xfId="31"/>
    <cellStyle name="Normal 2 2_Plan de Acción 2012 Seguimiento Sept" xfId="13"/>
    <cellStyle name="Normal 2 3" xfId="14"/>
    <cellStyle name="Normal 2 3 2" xfId="15"/>
    <cellStyle name="Normal 2 3_Plan de Acción 2012 Seguimiento Sept" xfId="16"/>
    <cellStyle name="Normal 2 4" xfId="29"/>
    <cellStyle name="Normal 4" xfId="30"/>
    <cellStyle name="Normal 6" xfId="17"/>
    <cellStyle name="Normal_010001004 ANEXO 4 FORMATO HOJA DE VIDA INDICADOR" xfId="41"/>
    <cellStyle name="Normal_Propuesta Plan de Acción Versión 2.0 OCI 2" xfId="37"/>
    <cellStyle name="Normal_Propuesta Plan de Acción Versión 2.0 R.F. y J.C." xfId="26"/>
    <cellStyle name="Porcentaje" xfId="18" builtinId="5"/>
    <cellStyle name="Porcentaje 2" xfId="19"/>
    <cellStyle name="Porcentaje 2 2" xfId="28"/>
    <cellStyle name="Porcentaje 2 2 2" xfId="32"/>
    <cellStyle name="Porcentaje 3" xfId="20"/>
    <cellStyle name="Porcentaje 3 2" xfId="21"/>
    <cellStyle name="Porcentaje 3 2 2" xfId="36"/>
    <cellStyle name="Porcentaje 4" xfId="22"/>
    <cellStyle name="Porcentaje 4 2" xfId="23"/>
    <cellStyle name="Porcentaje 5" xfId="24"/>
    <cellStyle name="Porcentaje 5 2" xfId="39"/>
    <cellStyle name="Porcentaje 6" xfId="25"/>
    <cellStyle name="Porcentaje 6 2" xfId="27"/>
    <cellStyle name="Porcentaje 7" xfId="33"/>
  </cellStyles>
  <dxfs count="92">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gradientFill degree="90">
          <stop position="0">
            <color theme="0"/>
          </stop>
          <stop position="1">
            <color rgb="FFFFFF00"/>
          </stop>
        </gradientFill>
      </fill>
    </dxf>
    <dxf>
      <fill>
        <gradientFill degree="90">
          <stop position="0">
            <color theme="0"/>
          </stop>
          <stop position="1">
            <color rgb="FF92D050"/>
          </stop>
        </gradientFill>
      </fill>
    </dxf>
    <dxf>
      <fill>
        <gradientFill degree="90">
          <stop position="0">
            <color theme="0"/>
          </stop>
          <stop position="1">
            <color rgb="FFF15D5D"/>
          </stop>
        </gradientFill>
      </fill>
    </dxf>
    <dxf>
      <fill>
        <patternFill>
          <bgColor theme="7" tint="0.79998168889431442"/>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gradientFill degree="90">
          <stop position="0">
            <color theme="0"/>
          </stop>
          <stop position="1">
            <color rgb="FFFFFF00"/>
          </stop>
        </gradientFill>
      </fill>
    </dxf>
    <dxf>
      <fill>
        <gradientFill degree="90">
          <stop position="0">
            <color theme="0"/>
          </stop>
          <stop position="1">
            <color rgb="FF92D050"/>
          </stop>
        </gradientFill>
      </fill>
    </dxf>
    <dxf>
      <fill>
        <gradientFill degree="90">
          <stop position="0">
            <color theme="0"/>
          </stop>
          <stop position="1">
            <color rgb="FFF15D5D"/>
          </stop>
        </gradientFill>
      </fill>
    </dxf>
    <dxf>
      <fill>
        <patternFill>
          <bgColor theme="7" tint="0.79998168889431442"/>
        </patternFill>
      </fill>
    </dxf>
    <dxf>
      <fill>
        <gradientFill degree="90">
          <stop position="0">
            <color theme="0"/>
          </stop>
          <stop position="1">
            <color rgb="FFFFFF00"/>
          </stop>
        </gradientFill>
      </fill>
    </dxf>
    <dxf>
      <fill>
        <gradientFill degree="90">
          <stop position="0">
            <color theme="0"/>
          </stop>
          <stop position="1">
            <color rgb="FF92D050"/>
          </stop>
        </gradientFill>
      </fill>
    </dxf>
    <dxf>
      <fill>
        <gradientFill degree="90">
          <stop position="0">
            <color theme="0"/>
          </stop>
          <stop position="1">
            <color rgb="FFF15D5D"/>
          </stop>
        </gradientFill>
      </fill>
    </dxf>
    <dxf>
      <fill>
        <patternFill>
          <bgColor theme="7" tint="0.79998168889431442"/>
        </patternFill>
      </fill>
    </dxf>
    <dxf>
      <fill>
        <gradientFill degree="90">
          <stop position="0">
            <color theme="0"/>
          </stop>
          <stop position="1">
            <color rgb="FFFFFF00"/>
          </stop>
        </gradientFill>
      </fill>
    </dxf>
    <dxf>
      <fill>
        <gradientFill degree="90">
          <stop position="0">
            <color theme="0"/>
          </stop>
          <stop position="1">
            <color rgb="FF92D050"/>
          </stop>
        </gradientFill>
      </fill>
    </dxf>
    <dxf>
      <fill>
        <gradientFill degree="90">
          <stop position="0">
            <color theme="0"/>
          </stop>
          <stop position="1">
            <color rgb="FFF15D5D"/>
          </stop>
        </gradientFill>
      </fill>
    </dxf>
    <dxf>
      <fill>
        <patternFill>
          <bgColor theme="7" tint="0.79998168889431442"/>
        </patternFill>
      </fill>
    </dxf>
    <dxf>
      <fill>
        <gradientFill degree="90">
          <stop position="0">
            <color theme="0"/>
          </stop>
          <stop position="1">
            <color rgb="FFFFFF00"/>
          </stop>
        </gradientFill>
      </fill>
    </dxf>
    <dxf>
      <fill>
        <gradientFill degree="90">
          <stop position="0">
            <color theme="0"/>
          </stop>
          <stop position="1">
            <color rgb="FF92D050"/>
          </stop>
        </gradientFill>
      </fill>
    </dxf>
    <dxf>
      <fill>
        <gradientFill degree="90">
          <stop position="0">
            <color theme="0"/>
          </stop>
          <stop position="1">
            <color rgb="FFF15D5D"/>
          </stop>
        </gradientFill>
      </fill>
    </dxf>
    <dxf>
      <fill>
        <patternFill>
          <bgColor theme="7" tint="0.79998168889431442"/>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
      <fill>
        <patternFill>
          <bgColor indexed="11"/>
        </patternFill>
      </fill>
    </dxf>
    <dxf>
      <fill>
        <patternFill>
          <bgColor indexed="43"/>
        </patternFill>
      </fill>
    </dxf>
    <dxf>
      <fill>
        <patternFill>
          <bgColor indexed="10"/>
        </patternFill>
      </fill>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Evolución 12 últimos meses</a:t>
            </a:r>
          </a:p>
        </c:rich>
      </c:tx>
      <c:layout>
        <c:manualLayout>
          <c:xMode val="edge"/>
          <c:yMode val="edge"/>
          <c:x val="0.29566914305203373"/>
          <c:y val="3.3742331288343558E-2"/>
        </c:manualLayout>
      </c:layout>
      <c:overlay val="0"/>
      <c:spPr>
        <a:noFill/>
        <a:ln w="25400">
          <a:noFill/>
        </a:ln>
      </c:spPr>
    </c:title>
    <c:autoTitleDeleted val="0"/>
    <c:plotArea>
      <c:layout>
        <c:manualLayout>
          <c:layoutTarget val="inner"/>
          <c:xMode val="edge"/>
          <c:yMode val="edge"/>
          <c:x val="9.9811859646928791E-2"/>
          <c:y val="0.20858895705521471"/>
          <c:w val="0.72128192914667411"/>
          <c:h val="0.65337423312883436"/>
        </c:manualLayout>
      </c:layout>
      <c:lineChart>
        <c:grouping val="standard"/>
        <c:varyColors val="0"/>
        <c:ser>
          <c:idx val="0"/>
          <c:order val="0"/>
          <c:tx>
            <c:strRef>
              <c:f>'cump obj'!$A$9</c:f>
              <c:strCache>
                <c:ptCount val="1"/>
                <c:pt idx="0">
                  <c:v>INDIC.</c:v>
                </c:pt>
              </c:strCache>
            </c:strRef>
          </c:tx>
          <c:spPr>
            <a:ln w="12700">
              <a:solidFill>
                <a:srgbClr val="000080"/>
              </a:solidFill>
              <a:prstDash val="solid"/>
            </a:ln>
          </c:spPr>
          <c:marker>
            <c:symbol val="diamond"/>
            <c:size val="3"/>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obj'!$B$9:$M$9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strRef>
              <c:f>'cump obj'!$A$10</c:f>
              <c:strCache>
                <c:ptCount val="1"/>
                <c:pt idx="0">
                  <c:v>MIN</c:v>
                </c:pt>
              </c:strCache>
            </c:strRef>
          </c:tx>
          <c:spPr>
            <a:ln w="12700">
              <a:solidFill>
                <a:srgbClr val="FF00FF"/>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obj'!$B$10:$M$10</c:f>
              <c:numCache>
                <c:formatCode>0%</c:formatCode>
                <c:ptCount val="12"/>
                <c:pt idx="0">
                  <c:v>0.6</c:v>
                </c:pt>
                <c:pt idx="1">
                  <c:v>0.6</c:v>
                </c:pt>
                <c:pt idx="2">
                  <c:v>0.6</c:v>
                </c:pt>
                <c:pt idx="3">
                  <c:v>0.6</c:v>
                </c:pt>
                <c:pt idx="4">
                  <c:v>0.6</c:v>
                </c:pt>
                <c:pt idx="5">
                  <c:v>0.6</c:v>
                </c:pt>
                <c:pt idx="6">
                  <c:v>0.6</c:v>
                </c:pt>
                <c:pt idx="7">
                  <c:v>0.6</c:v>
                </c:pt>
                <c:pt idx="8">
                  <c:v>0.6</c:v>
                </c:pt>
                <c:pt idx="9">
                  <c:v>0.6</c:v>
                </c:pt>
                <c:pt idx="10">
                  <c:v>0.6</c:v>
                </c:pt>
                <c:pt idx="11">
                  <c:v>0.6</c:v>
                </c:pt>
              </c:numCache>
            </c:numRef>
          </c:val>
          <c:smooth val="0"/>
        </c:ser>
        <c:ser>
          <c:idx val="2"/>
          <c:order val="2"/>
          <c:tx>
            <c:strRef>
              <c:f>'cump obj'!$A$11</c:f>
              <c:strCache>
                <c:ptCount val="1"/>
                <c:pt idx="0">
                  <c:v>MAX</c:v>
                </c:pt>
              </c:strCache>
            </c:strRef>
          </c:tx>
          <c:spPr>
            <a:ln w="12700">
              <a:solidFill>
                <a:srgbClr val="FFFF00"/>
              </a:solidFill>
              <a:prstDash val="solid"/>
            </a:ln>
          </c:spPr>
          <c:marker>
            <c:symbol val="none"/>
          </c:marker>
          <c:cat>
            <c:numRef>
              <c:f>'cump obj'!$B$8:$M$8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'cump obj'!$B$11:$M$11</c:f>
              <c:numCache>
                <c:formatCode>0%</c:formatCode>
                <c:ptCount val="12"/>
                <c:pt idx="0">
                  <c:v>0.8</c:v>
                </c:pt>
                <c:pt idx="1">
                  <c:v>0.8</c:v>
                </c:pt>
                <c:pt idx="2">
                  <c:v>0.8</c:v>
                </c:pt>
                <c:pt idx="3">
                  <c:v>0.8</c:v>
                </c:pt>
                <c:pt idx="4">
                  <c:v>0.8</c:v>
                </c:pt>
                <c:pt idx="5">
                  <c:v>0.8</c:v>
                </c:pt>
                <c:pt idx="6">
                  <c:v>0.8</c:v>
                </c:pt>
                <c:pt idx="7">
                  <c:v>0.8</c:v>
                </c:pt>
                <c:pt idx="8">
                  <c:v>0.8</c:v>
                </c:pt>
                <c:pt idx="9">
                  <c:v>0.8</c:v>
                </c:pt>
                <c:pt idx="10">
                  <c:v>0.8</c:v>
                </c:pt>
                <c:pt idx="11">
                  <c:v>0.8</c:v>
                </c:pt>
              </c:numCache>
            </c:numRef>
          </c:val>
          <c:smooth val="0"/>
        </c:ser>
        <c:dLbls>
          <c:showLegendKey val="0"/>
          <c:showVal val="0"/>
          <c:showCatName val="0"/>
          <c:showSerName val="0"/>
          <c:showPercent val="0"/>
          <c:showBubbleSize val="0"/>
        </c:dLbls>
        <c:marker val="1"/>
        <c:smooth val="0"/>
        <c:axId val="-144321472"/>
        <c:axId val="-144324736"/>
      </c:lineChart>
      <c:catAx>
        <c:axId val="-144321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44324736"/>
        <c:crosses val="autoZero"/>
        <c:auto val="1"/>
        <c:lblAlgn val="ctr"/>
        <c:lblOffset val="100"/>
        <c:tickLblSkip val="1"/>
        <c:tickMarkSkip val="1"/>
        <c:noMultiLvlLbl val="0"/>
      </c:catAx>
      <c:valAx>
        <c:axId val="-1443247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44321472"/>
        <c:crosses val="autoZero"/>
        <c:crossBetween val="between"/>
      </c:valAx>
      <c:spPr>
        <a:solidFill>
          <a:srgbClr val="C0C0C0"/>
        </a:solidFill>
        <a:ln w="12700">
          <a:solidFill>
            <a:srgbClr val="808080"/>
          </a:solidFill>
          <a:prstDash val="solid"/>
        </a:ln>
      </c:spPr>
    </c:plotArea>
    <c:legend>
      <c:legendPos val="r"/>
      <c:layout>
        <c:manualLayout>
          <c:xMode val="edge"/>
          <c:yMode val="edge"/>
          <c:x val="0.83241741674946002"/>
          <c:y val="0.42332705344347299"/>
          <c:w val="0.14313052676325067"/>
          <c:h val="0.19632545931758527"/>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381000</xdr:colOff>
      <xdr:row>13</xdr:row>
      <xdr:rowOff>66675</xdr:rowOff>
    </xdr:from>
    <xdr:to>
      <xdr:col>10</xdr:col>
      <xdr:colOff>171450</xdr:colOff>
      <xdr:row>32</xdr:row>
      <xdr:rowOff>85725</xdr:rowOff>
    </xdr:to>
    <xdr:graphicFrame macro="">
      <xdr:nvGraphicFramePr>
        <xdr:cNvPr id="416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175846</xdr:colOff>
      <xdr:row>0</xdr:row>
      <xdr:rowOff>161192</xdr:rowOff>
    </xdr:from>
    <xdr:to>
      <xdr:col>2</xdr:col>
      <xdr:colOff>458148</xdr:colOff>
      <xdr:row>2</xdr:row>
      <xdr:rowOff>102060</xdr:rowOff>
    </xdr:to>
    <xdr:pic>
      <xdr:nvPicPr>
        <xdr:cNvPr id="2" name="Picture 82"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46" y="161192"/>
          <a:ext cx="1058956" cy="658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vargas/Downloads/010001004%20ANEXO%204%20FORMATO%20HOJA%20DE%20VIDA%20INDICAD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1001004"/>
      <sheetName val="INTRUCTIVO HOJA INDICADOR"/>
      <sheetName val="Base de Datos"/>
    </sheetNames>
    <sheetDataSet>
      <sheetData sheetId="0"/>
      <sheetData sheetId="1"/>
      <sheetData sheetId="2">
        <row r="1">
          <cell r="A1" t="str">
            <v>PROCESOS</v>
          </cell>
          <cell r="I1" t="str">
            <v>OBJETIVO DEL PROCESO</v>
          </cell>
        </row>
        <row r="2">
          <cell r="A2" t="str">
            <v>Lista desplegable</v>
          </cell>
          <cell r="I2" t="str">
            <v>Lista desplegable</v>
          </cell>
        </row>
        <row r="3">
          <cell r="A3" t="str">
            <v>PROCESO DE DIRECCIONAMIENTO ESTRATÉGICO - PDE - CÓDIGO 010.</v>
          </cell>
          <cell r="I3" t="str">
            <v>Difundir la orientación estratégica de la entidad de conformidad con las disposiciones legales vigentes, a través de la implementación de políticas, estrategias, lineamientos, objetivos y metas, para el  cumplimiento de la misión institucional.</v>
          </cell>
        </row>
        <row r="4">
          <cell r="A4" t="str">
            <v>PROCESO DE TECNOLOGÍAS DE LA INFORMACIÓN Y LAS COMUNICACIONES - PTICS - CÓDIGO 100.</v>
          </cell>
          <cell r="I4" t="str">
            <v>Estandarizar e integrar los sistemas de información institucionales, automatizar procesos y gestionar tecnológicamente comunicaciones unificadas para apoyar el proceso de toma de decisiones en la entidad.</v>
          </cell>
        </row>
        <row r="5">
          <cell r="A5" t="str">
            <v>PROCESO DE COMUNICACIÓN ESTRATÉGICA - PCE - CÓDIGO 110.</v>
          </cell>
          <cell r="I5" t="str">
            <v>Diseñar y difundir la política comunicacional interna y externa de la entidad, a través de la implementación de estrategias informativas, encaminadas a posicionar la imagen de la Contraloría de Bogotá.</v>
          </cell>
        </row>
        <row r="6">
          <cell r="A6" t="str">
            <v>PROCESO DE PARTICIPACIÓN CIUDADANA - PPC - CÓDIGO 020.</v>
          </cell>
          <cell r="I6" t="str">
            <v xml:space="preserve">Establecer un enlace permanente con los clientes de la entidad: Concejo y Ciudadanía, promoviendo la participación ciudadana en el control fiscal y el apoyo al control político,  generando espacios en los que los clientes puedan dinamizar y consolidar su </v>
          </cell>
        </row>
        <row r="7">
          <cell r="A7" t="str">
            <v>PROCESO DE ESTUDIOS DE ECONOMÍA Y POLÍTICA PÚBLICA - PEPP - CÓDIGO 030.</v>
          </cell>
          <cell r="I7" t="str">
            <v>Realizar estudios e investigaciones que permitan evaluar la gestión fiscal de la administración distrital a través del plan de desarrollo, las políticas públicas y las finanzas de la Administración Distrital en coordinación con las direcciones sectoriales</v>
          </cell>
        </row>
        <row r="8">
          <cell r="A8" t="str">
            <v>PROCESO DE VIGILANCIA Y CONTROL A LA GESTIÓN FISCAL - PVCGF - CÓDIGO 040.</v>
          </cell>
          <cell r="I8" t="str">
            <v>Ejercer la vigilancia y control a la gestión fiscal de los sujetos de control, en aras del mejoramiento de la calidad de vida de los ciudadanos del Distrito Capital.</v>
          </cell>
        </row>
        <row r="9">
          <cell r="A9" t="str">
            <v>PROCESO RESPONSABILIDAD FISCAL Y JURISDICCIÓN COACTIVA - PRFJC - CÓDIGO 050.</v>
          </cell>
          <cell r="I9" t="str">
            <v>Adelantar el proceso de responsabilidad de conformidad con la Constitución Política y la ley para determinar y establecer la responsabilidad fiscal por el daño ocasionado al patrimonio del Distrito Capital, así como obtener su resarcimiento a través de la</v>
          </cell>
        </row>
        <row r="10">
          <cell r="A10" t="str">
            <v>PROCESO DE GESTIÓN JURÍDICA -PGJ - CÓDIGO 120.</v>
          </cell>
          <cell r="I10" t="str">
            <v>Realizar la defensa judicial y extrajudicial, así como la emisión de conceptos jurídicos requeridos para apoyar trámites y procesos estratégicos, misionales, de apoyo y de evaluación y control de la Contraloría de Bogotá, D.C., dentro de los términos esta</v>
          </cell>
        </row>
        <row r="11">
          <cell r="A11" t="str">
            <v>PROCESO DE GESTIÓN DEL TALENTO HUMANO - PGTL - CÓDIGO 060.</v>
          </cell>
          <cell r="I11" t="str">
            <v>Administrar de manera eficiente el talento humano al servicio de la Contraloría de Bogotá, D.C., mediante el desarrollo de estrategias administrativas y operativas que generen las condiciones laborales con las cuales los servidores públicos contribuyan al</v>
          </cell>
        </row>
        <row r="12">
          <cell r="A12" t="str">
            <v>PROCESO DE GESTIÓN FINANCIERA - PGF - CÓDIGO 130.</v>
          </cell>
          <cell r="I12" t="str">
            <v xml:space="preserve">Planear, ejecutar y hacer seguimiento a la ejecución presupuestal de los recursos apropiados a la Contraloría de Bogotá de acuerdo con la normatividad vigente a través de herramientas e instrumentos con el fin de dar a conocer de manera oportuna y veraz, </v>
          </cell>
        </row>
        <row r="13">
          <cell r="A13" t="str">
            <v>PROCESO DE GESTIÓN CONTRACTUAL - PGC - CÓDIGO 140.</v>
          </cell>
          <cell r="I13" t="str">
            <v>Adquirir los bienes y servicios, mediante la implementación de procedimientos de contratación ágiles en estricta observancia de la normatividad vigente, con el fin de mantener la eficiencia de servicios de la Contraloría de Bogotá.</v>
          </cell>
        </row>
        <row r="14">
          <cell r="A14" t="str">
            <v>PROCESO DE  GESTIÓN DE RECURSOS FÍSICOS - PRF - CÓDIGO 080.</v>
          </cell>
          <cell r="I14" t="str">
            <v>Gestionar la provisión oportuna de los recursos físicos, equipos informáticos y de servicios administrativos de la Contraloría de Bogotá D.C., mediante la administración, mantenimiento y control de la infraestructura y equipos necesarios para garantizar l</v>
          </cell>
        </row>
        <row r="15">
          <cell r="A15" t="str">
            <v xml:space="preserve"> PROCESO DE GESTIÓN DOCUMENTAL - PGD - CÓDIGO 070.</v>
          </cell>
          <cell r="I15" t="str">
            <v>Implementar todas las actividades técnicas y administrativas que permitan un eficiente, eficaz y efectivo manejo y organización de la documentación producida y recibida por la Contraloría de Bogotá D.C., mediante la determinación de disposiciones y la apl</v>
          </cell>
        </row>
        <row r="16">
          <cell r="A16" t="str">
            <v>PROCESO DE EVALUACIÓN Y CONTROL - PEC - CÓDIGO 090.</v>
          </cell>
          <cell r="I16" t="str">
            <v>Evaluar permanentemente el desempeño de la Contraloría de Bogotá D.C., para el mantenimiento y mejora continua de los Sistemas de Control Interno, de Gestión de la Calidad y otros sistemas que adopte o deba adoptar la entidad en el contexto del Sistema In</v>
          </cell>
        </row>
        <row r="18">
          <cell r="I18" t="str">
            <v>PROYECTO DE INVERSION ASOCIADO</v>
          </cell>
        </row>
        <row r="19">
          <cell r="A19" t="str">
            <v>Lista desplegable</v>
          </cell>
          <cell r="I19" t="str">
            <v>Lista desplegable</v>
          </cell>
        </row>
        <row r="20">
          <cell r="A20" t="str">
            <v>1. Fortalecer la función de vigilancia  a la gestión fiscal.</v>
          </cell>
          <cell r="I20" t="str">
            <v>Aplica</v>
          </cell>
        </row>
        <row r="21">
          <cell r="A21" t="str">
            <v>2. Hacer efectivo el resarcimiento del daño causado al erario distrital.</v>
          </cell>
          <cell r="I21" t="str">
            <v>No Aplica</v>
          </cell>
        </row>
        <row r="22">
          <cell r="A22" t="str">
            <v>3. Posicionar la imagen de la Contraloría de Bogotá, D.C.</v>
          </cell>
          <cell r="I22" t="str">
            <v>Proyecto 770 - Control Social a la Gestión Pública</v>
          </cell>
        </row>
        <row r="23">
          <cell r="I23" t="str">
            <v>Proyecto 776 - Fortalecimiento Capacidad Institucional</v>
          </cell>
        </row>
        <row r="24">
          <cell r="A24" t="str">
            <v>ESTRATEGIAS</v>
          </cell>
        </row>
        <row r="25">
          <cell r="A25" t="str">
            <v>Lista desplegable</v>
          </cell>
        </row>
        <row r="26">
          <cell r="A26" t="str">
            <v>1.1 Implementar una moderna  auditoría fiscal.</v>
          </cell>
        </row>
        <row r="27">
          <cell r="A27" t="str">
            <v>1.2 Actualizar y mantener la plataforma tecnológica para implementar el uso de las TICs.</v>
          </cell>
        </row>
        <row r="28">
          <cell r="A28" t="str">
            <v>1.3. Optimizar la asignación de los recursos físicos y financieros de la entidad.</v>
          </cell>
        </row>
        <row r="29">
          <cell r="A29" t="str">
            <v>1.4. Redireccionar la gestión del talento humano para el cumplimiento de los objetivos institucionales.</v>
          </cell>
        </row>
        <row r="30">
          <cell r="A30" t="str">
            <v>1.5. Mejorar las competencias de los  funcionarios de la Contraloría de Bogotá, D.C., para ejercer un control efectivo y transparente.</v>
          </cell>
        </row>
        <row r="31">
          <cell r="A31" t="str">
            <v>1.6. Optimizar la evaluación de las políticas públicas distritales.</v>
          </cell>
        </row>
        <row r="32">
          <cell r="A32" t="str">
            <v>1.7 Formar a los ciudadanos en los temas propios de control  fiscal  para contribuir al fortalecimiento del control social.</v>
          </cell>
        </row>
        <row r="33">
          <cell r="A33" t="str">
            <v>1.8 Fortalecer la defensa judicial y la prevención del  daño antijurídico.</v>
          </cell>
        </row>
        <row r="34">
          <cell r="A34" t="str">
            <v>2.1 Implementar un nuevo modelo de gestión al interior del Proceso de prestación del servicio de Responsabilidad Fiscal y Jurisdicción Coactiva.</v>
          </cell>
        </row>
        <row r="35">
          <cell r="A35" t="str">
            <v xml:space="preserve">2.2 Unificar criterios con el Proceso de Vigilancia y Control a la Gestión Fiscal, en temas relacionados con la cuantificación y materialización del daño, la gestión fiscal, la identificación de los presuntos responsables y el análisis de culpabilidad. </v>
          </cell>
        </row>
        <row r="36">
          <cell r="A36" t="str">
            <v>2.3 Decidir en oportunidad los procesos de responsabilidad fiscal ordinarios.</v>
          </cell>
        </row>
        <row r="37">
          <cell r="A37" t="str">
            <v>2.4. Efectuar el cobro a través del proceso de jurisdicción coactiva.</v>
          </cell>
        </row>
        <row r="38">
          <cell r="A38" t="str">
            <v>3.1. Fortalecer la comunicación interna y externa de la entidad.</v>
          </cell>
        </row>
        <row r="39">
          <cell r="A39" t="str">
            <v>3.2 Medir la percepción hacia la Contraloría de Bogotá, D.C.,  por parte de los grupos de interés ciudadanos.</v>
          </cell>
        </row>
        <row r="40">
          <cell r="A40" t="str">
            <v xml:space="preserve">3.3 Fortalecer los mecanismos de atención a los ciudadanos del Distrito Capital. </v>
          </cell>
        </row>
        <row r="43">
          <cell r="A43" t="str">
            <v>OBJETIVO AMBIENTAL</v>
          </cell>
        </row>
        <row r="44">
          <cell r="A44" t="str">
            <v>Lista desplegable</v>
          </cell>
        </row>
        <row r="45">
          <cell r="A45" t="str">
            <v>Aplica</v>
          </cell>
        </row>
        <row r="46">
          <cell r="A46" t="str">
            <v>No Aplica</v>
          </cell>
        </row>
        <row r="47">
          <cell r="A47" t="str">
            <v>Optimizar el uso del recurso hídrico en todas las sedes de la Contraloría de Bogotá.</v>
          </cell>
        </row>
        <row r="48">
          <cell r="A48" t="str">
            <v>Optimizar  el uso de energía eléctrica en todas las sedes de la Contraloría de Bogotá</v>
          </cell>
        </row>
        <row r="49">
          <cell r="A49" t="str">
            <v>Mejorar la gestión integral de los residuos, desde la separación en la fuente, hasta su disposición final en cada una de las sedes.</v>
          </cell>
        </row>
        <row r="50">
          <cell r="A50" t="str">
            <v>Mejorar las condiciones ambientales internas de los servidores y usuarios.</v>
          </cell>
        </row>
        <row r="51">
          <cell r="A51" t="str">
            <v>Adoptar los criterios ambientales para la gestión contractual, que promueva la eficiencia y sostenibilidad de los recursos.</v>
          </cell>
        </row>
        <row r="52">
          <cell r="A52" t="str">
            <v>Promover buenas prácticas ambientales, consolidando la cultura ambiental de los funcionarios, sujetos de control y usuarios en general.</v>
          </cell>
        </row>
        <row r="53">
          <cell r="A53" t="str">
            <v>Controlar ó mitigar los impactos ambientales generados por las emisiones atmosféricas del parque automotor de la Contraloría.</v>
          </cell>
        </row>
        <row r="56">
          <cell r="A56" t="str">
            <v>Lista desplegable</v>
          </cell>
        </row>
        <row r="57">
          <cell r="A57" t="str">
            <v>DESPACHO DEL CONTRALOR</v>
          </cell>
        </row>
        <row r="58">
          <cell r="A58" t="str">
            <v>DIRECCIÓN DE APOYO AL DESPACHO</v>
          </cell>
        </row>
        <row r="59">
          <cell r="A59" t="str">
            <v>DIRECCIÓN DE PARTICIPACIÓN CIUDADANA Y DESARROLLO LOCAL</v>
          </cell>
        </row>
        <row r="60">
          <cell r="A60" t="str">
            <v>SUBDIRECCIÓN DE GESTIÓN LOCAL</v>
          </cell>
        </row>
        <row r="61">
          <cell r="A61" t="str">
            <v>GERENCIA LOCAL USAQUEN</v>
          </cell>
        </row>
        <row r="62">
          <cell r="A62" t="str">
            <v>GERENCIA LOCAL CHAPINERO</v>
          </cell>
        </row>
        <row r="63">
          <cell r="A63" t="str">
            <v>GERENCIA LOCAL SANTAFE</v>
          </cell>
        </row>
        <row r="64">
          <cell r="A64" t="str">
            <v>GERENCIA LOCAL SAN CRISTÓBAL</v>
          </cell>
        </row>
        <row r="65">
          <cell r="A65" t="str">
            <v>GERENCIA LOCAL USME</v>
          </cell>
        </row>
        <row r="66">
          <cell r="A66" t="str">
            <v>GERENCIA LOCAL TUNJUELITO</v>
          </cell>
        </row>
        <row r="67">
          <cell r="A67" t="str">
            <v>GERENCIA LOCAL BOSA</v>
          </cell>
        </row>
        <row r="68">
          <cell r="A68" t="str">
            <v>GERENCIA LOCAL KENNEDY</v>
          </cell>
        </row>
        <row r="69">
          <cell r="A69" t="str">
            <v>GERENCIA LOCAL FONTIBON</v>
          </cell>
        </row>
        <row r="70">
          <cell r="A70" t="str">
            <v>GERENCIA LOCAL ENGATIVA</v>
          </cell>
        </row>
        <row r="71">
          <cell r="A71" t="str">
            <v>GERENCIA LOCAL SUBA</v>
          </cell>
        </row>
        <row r="72">
          <cell r="A72" t="str">
            <v>GERENCIA LOCAL BARRIOS UNIDOS</v>
          </cell>
        </row>
        <row r="73">
          <cell r="A73" t="str">
            <v>GERENCIA LOCAL TEUSAQUILLO</v>
          </cell>
        </row>
        <row r="74">
          <cell r="A74" t="str">
            <v>GERENCIA LOCAL MARTIRES</v>
          </cell>
        </row>
        <row r="75">
          <cell r="A75" t="str">
            <v>GERENCIA LOCAL ANTONIO NARIÑO</v>
          </cell>
        </row>
        <row r="76">
          <cell r="A76" t="str">
            <v>GERENCIA LOCAL PUENTE ARANDA</v>
          </cell>
        </row>
        <row r="77">
          <cell r="A77" t="str">
            <v>GERENCIA LOCAL CANDELARIA</v>
          </cell>
        </row>
        <row r="78">
          <cell r="A78" t="str">
            <v>GERENCIA LOCAL RAFAEL URIBE</v>
          </cell>
        </row>
        <row r="79">
          <cell r="A79" t="str">
            <v>GERENCIA LOCAL CIUDAD BOLIVAR</v>
          </cell>
        </row>
        <row r="80">
          <cell r="A80" t="str">
            <v>GERENCIA LOCAL SUMAPAZ</v>
          </cell>
        </row>
        <row r="81">
          <cell r="A81" t="str">
            <v xml:space="preserve"> OFICINA DE CONTROL INTERNO</v>
          </cell>
        </row>
        <row r="82">
          <cell r="A82" t="str">
            <v>OFICINA DE ASUNTOS DISCIPLINARIOS</v>
          </cell>
        </row>
        <row r="83">
          <cell r="A83" t="str">
            <v>OFICINA ASESORA DE COMUNICACIONES</v>
          </cell>
        </row>
        <row r="84">
          <cell r="A84" t="str">
            <v>OFICINA ASESORA JURÍDICA</v>
          </cell>
        </row>
        <row r="85">
          <cell r="A85" t="str">
            <v>DIRECCIÓN DE REACCIÓN INMEDIATA</v>
          </cell>
        </row>
        <row r="86">
          <cell r="A86" t="str">
            <v>DESPACHO DEL CONTRALOR AUXILIAR</v>
          </cell>
        </row>
        <row r="87">
          <cell r="A87" t="str">
            <v>DIRECCIÓN DE PLANEACIÓN</v>
          </cell>
        </row>
        <row r="88">
          <cell r="A88" t="str">
            <v>SUBDIRECCIÓN DE ANÁLISIS, ESTADÍSTICAS E INDICADORES</v>
          </cell>
        </row>
        <row r="89">
          <cell r="A89" t="str">
            <v>DIRECCIÓN DE TECNOLOGÍAS DE LA INFORMACIÓN Y LAS COMUNICACIONES</v>
          </cell>
        </row>
        <row r="90">
          <cell r="A90" t="str">
            <v>DIRECCIÓN ADMINISTRATIVA Y FINANCIERA</v>
          </cell>
        </row>
        <row r="91">
          <cell r="A91" t="str">
            <v>SUBDIRECCIÓN FINANCIERA</v>
          </cell>
        </row>
        <row r="92">
          <cell r="A92" t="str">
            <v>ÁREA DE CONTABILIDAD</v>
          </cell>
        </row>
        <row r="93">
          <cell r="A93" t="str">
            <v xml:space="preserve"> ÁREA DE PRESUPUESTO</v>
          </cell>
        </row>
        <row r="94">
          <cell r="A94" t="str">
            <v>ÁREA DE TESORERÍA</v>
          </cell>
        </row>
        <row r="95">
          <cell r="A95" t="str">
            <v>SUBDIRECCIÓN DE SERVICIOS GENERALES</v>
          </cell>
        </row>
        <row r="96">
          <cell r="A96" t="str">
            <v>ÁREA DE ARCHIVO Y CORRESPONDENCIA</v>
          </cell>
        </row>
        <row r="97">
          <cell r="A97" t="str">
            <v>ÁREA DE TRANSPORTE</v>
          </cell>
        </row>
        <row r="98">
          <cell r="A98" t="str">
            <v>SUBDIRECCIÓN DE RECURSOS MATERIALES</v>
          </cell>
        </row>
        <row r="99">
          <cell r="A99" t="str">
            <v>ÁREA DE ALMACÉN</v>
          </cell>
        </row>
        <row r="100">
          <cell r="A100" t="str">
            <v>ÁREA DE INVENTARIOS</v>
          </cell>
        </row>
        <row r="101">
          <cell r="A101" t="str">
            <v>SUBDIRECCIÓN DE CONTRATACIÓN</v>
          </cell>
        </row>
        <row r="102">
          <cell r="A102" t="str">
            <v>DIRECCIÓN TALENTO HUMANO</v>
          </cell>
        </row>
        <row r="103">
          <cell r="A103" t="str">
            <v>SUBDIRECCIÓN DE BIENESTAR SOCIAL</v>
          </cell>
        </row>
        <row r="104">
          <cell r="A104" t="str">
            <v>GRUPO TÉCNICO DE SALUD OCUPACIONAL, SEGURIDAD INDUSTRIAL Y MEDIO AMBIENTE LABORAL</v>
          </cell>
        </row>
        <row r="105">
          <cell r="A105" t="str">
            <v xml:space="preserve"> SUBDIRECCIÓN DE GESTIÓN DEL TALENTO HUMANO</v>
          </cell>
        </row>
        <row r="106">
          <cell r="A106" t="str">
            <v>SUBDIRECCIÓN DE CARRERA ADMINISTRATIVA</v>
          </cell>
        </row>
        <row r="107">
          <cell r="A107" t="str">
            <v>SUBDIRECCIÓN DE CAPACITACIÓN Y COOPERACIÓN TÉCNICA</v>
          </cell>
        </row>
        <row r="108">
          <cell r="A108" t="str">
            <v>DIRECCIÓN SECTOR MOVILIDAD</v>
          </cell>
        </row>
        <row r="109">
          <cell r="A109" t="str">
            <v>SUBDIRECCIÓN DE FISCALIZACIÓN MOVILIDAD</v>
          </cell>
        </row>
        <row r="110">
          <cell r="A110" t="str">
            <v>SUBDIRECCIÓN DE FISCALIZACIÓN INFRAESTRUCTURA</v>
          </cell>
        </row>
        <row r="111">
          <cell r="A111" t="str">
            <v>DIRECCIÓN SECTOR DESARROLLO ECONÓMICO, INDUSTRIA Y TURISMO</v>
          </cell>
        </row>
        <row r="112">
          <cell r="A112" t="str">
            <v xml:space="preserve"> DIRECCIÓN SECTOR SALUD</v>
          </cell>
        </row>
        <row r="113">
          <cell r="A113" t="str">
            <v xml:space="preserve"> DIRECCIÓN SECTOR GOBIERNO</v>
          </cell>
        </row>
        <row r="114">
          <cell r="A114" t="str">
            <v>SUBDIRECCIÓN DE FISCALIZACIÓN GESTIÓN PÚBLICA Y EQUIDAD DE GENERO</v>
          </cell>
        </row>
        <row r="115">
          <cell r="A115" t="str">
            <v>SUBDIRECCIÓN DE FISCALIZACIÓN GOBIERNO, SEGURIDAD Y CONVIVENCIA</v>
          </cell>
        </row>
        <row r="116">
          <cell r="A116" t="str">
            <v>DIRECCIÓN SECTOR HÁBITAT Y AMBIENTE</v>
          </cell>
        </row>
        <row r="117">
          <cell r="A117" t="str">
            <v>SUBDIRECCIÓN DE FISCALIZACIÓN CONTROL URBANO</v>
          </cell>
        </row>
        <row r="118">
          <cell r="A118" t="str">
            <v>SUBDIRECCIÓN DE FISCALIZACIÓN HÁBITAT</v>
          </cell>
        </row>
        <row r="119">
          <cell r="A119" t="str">
            <v>UBDIRECCIÓN DE FISCALIZACIÓN AMBIENTE</v>
          </cell>
        </row>
        <row r="120">
          <cell r="A120" t="str">
            <v>DIRECCIÓN SECTOR EDUCACIÓN, CULTURA, RECREACIÓN Y DEPORTE</v>
          </cell>
        </row>
        <row r="121">
          <cell r="A121" t="str">
            <v>SUBDIRECCIÓN DE FISCALIZACIÓN CULTURA, RECREACIÓN Y DEPORTE</v>
          </cell>
        </row>
        <row r="122">
          <cell r="A122" t="str">
            <v>SUBDIRECCIÓN DE FISCALIZACIÓN EDUCACIÓN</v>
          </cell>
        </row>
        <row r="123">
          <cell r="A123" t="str">
            <v>DIRECCIÓN SECTOR HACIENDA</v>
          </cell>
        </row>
        <row r="124">
          <cell r="A124" t="str">
            <v>DIRECCIÓN DE ESTUDIOS DE ECONOMÍA Y POLÍTICA PÚBLICA</v>
          </cell>
        </row>
        <row r="125">
          <cell r="A125" t="str">
            <v>SUBDIRECCIÓN DE EVALUACIÓN DE POLÍTICAS PÚBLICAS</v>
          </cell>
        </row>
        <row r="126">
          <cell r="A126" t="str">
            <v>SUBDIRECCIÓN DE ESTUDIOS ECONÓMICOS Y FISCALES</v>
          </cell>
        </row>
        <row r="127">
          <cell r="A127" t="str">
            <v>SUBDIRECCIÓN DE ESTADÍSTICAS Y ANÁLISIS PRESUPUESTAL Y FINANCIERO</v>
          </cell>
        </row>
        <row r="128">
          <cell r="A128" t="str">
            <v>DIRECCIÓN DE RESPONSABILIDAD FISCAL Y JURISDICCIÓN COACTIVA</v>
          </cell>
        </row>
        <row r="129">
          <cell r="A129" t="str">
            <v>SUBDIRECCIÓN DEL PROCESO DE RESPONSABILIDAD FISCAL</v>
          </cell>
        </row>
        <row r="130">
          <cell r="A130" t="str">
            <v>SUBDIRECCIÓN DE JURISDICCIÓN COACTIVA</v>
          </cell>
        </row>
        <row r="131">
          <cell r="A131" t="str">
            <v xml:space="preserve"> DIRECCIÓN SECTOR DESARROLLO ECONÓMICO, INDUSTRIA Y TURISMO</v>
          </cell>
        </row>
        <row r="132">
          <cell r="A132" t="str">
            <v>DIRECCIÓN SECTOR INTEGRACIÓN SOCIAL</v>
          </cell>
        </row>
        <row r="133">
          <cell r="A133" t="str">
            <v>DIRECCIÓN SECTOR SERVICIOS PÚBLICOS</v>
          </cell>
        </row>
        <row r="134">
          <cell r="A134" t="str">
            <v>SUBDIRECCIÓN DE FISCALIZACIÓN</v>
          </cell>
        </row>
        <row r="135">
          <cell r="A135" t="str">
            <v>SUBDIRECCIÓN DE FISCALIZACIÓN</v>
          </cell>
        </row>
        <row r="136">
          <cell r="A136" t="str">
            <v>SUBDIRECCIÓN DE FISCALIZACIÓN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D679"/>
  <sheetViews>
    <sheetView zoomScale="78" workbookViewId="0">
      <selection activeCell="F5" sqref="F5"/>
    </sheetView>
  </sheetViews>
  <sheetFormatPr baseColWidth="10" defaultColWidth="11.28515625" defaultRowHeight="12.75" x14ac:dyDescent="0.2"/>
  <cols>
    <col min="1" max="12" width="11.28515625" customWidth="1"/>
    <col min="13" max="30" width="11.28515625" style="1" customWidth="1"/>
  </cols>
  <sheetData>
    <row r="1" spans="1:30" ht="20.25" x14ac:dyDescent="0.3">
      <c r="A1" s="16" t="s">
        <v>12</v>
      </c>
      <c r="B1" s="1"/>
      <c r="C1" s="1"/>
      <c r="D1" s="1"/>
      <c r="E1" s="1"/>
      <c r="F1" s="1"/>
      <c r="G1" s="1"/>
      <c r="H1" s="1"/>
      <c r="I1" s="1"/>
      <c r="J1" s="1"/>
      <c r="K1" s="1"/>
      <c r="L1" s="3" t="s">
        <v>1</v>
      </c>
      <c r="R1" s="9" t="s">
        <v>4</v>
      </c>
      <c r="S1" s="1" t="e">
        <f>+ROW(#REF!)</f>
        <v>#REF!</v>
      </c>
    </row>
    <row r="2" spans="1:30" x14ac:dyDescent="0.2">
      <c r="A2" s="1"/>
      <c r="B2" s="1"/>
      <c r="C2" s="1"/>
      <c r="D2" s="1"/>
      <c r="E2" s="1"/>
      <c r="F2" s="1"/>
      <c r="G2" s="1"/>
      <c r="H2" s="1"/>
      <c r="I2" s="1"/>
      <c r="J2" s="1"/>
      <c r="K2" s="1"/>
      <c r="L2" s="1"/>
      <c r="R2" s="1" t="s">
        <v>7</v>
      </c>
      <c r="S2" s="10" t="e">
        <f ca="1">+(YEAR(TODAY())-YEAR("1/1/2003"))*12+MONTH(TODAY())+S4-12</f>
        <v>#REF!</v>
      </c>
      <c r="T2" s="10" t="e">
        <f t="shared" ref="T2:AD2" ca="1" si="0">+S2+1</f>
        <v>#REF!</v>
      </c>
      <c r="U2" s="10" t="e">
        <f t="shared" ca="1" si="0"/>
        <v>#REF!</v>
      </c>
      <c r="V2" s="10" t="e">
        <f t="shared" ca="1" si="0"/>
        <v>#REF!</v>
      </c>
      <c r="W2" s="10" t="e">
        <f t="shared" ca="1" si="0"/>
        <v>#REF!</v>
      </c>
      <c r="X2" s="10" t="e">
        <f t="shared" ca="1" si="0"/>
        <v>#REF!</v>
      </c>
      <c r="Y2" s="10" t="e">
        <f t="shared" ca="1" si="0"/>
        <v>#REF!</v>
      </c>
      <c r="Z2" s="10" t="e">
        <f t="shared" ca="1" si="0"/>
        <v>#REF!</v>
      </c>
      <c r="AA2" s="10" t="e">
        <f t="shared" ca="1" si="0"/>
        <v>#REF!</v>
      </c>
      <c r="AB2" s="10" t="e">
        <f t="shared" ca="1" si="0"/>
        <v>#REF!</v>
      </c>
      <c r="AC2" s="10" t="e">
        <f t="shared" ca="1" si="0"/>
        <v>#REF!</v>
      </c>
      <c r="AD2" s="10" t="e">
        <f t="shared" ca="1" si="0"/>
        <v>#REF!</v>
      </c>
    </row>
    <row r="3" spans="1:30" x14ac:dyDescent="0.2">
      <c r="A3" s="1"/>
      <c r="B3" s="1"/>
      <c r="C3" s="1"/>
      <c r="D3" s="1"/>
      <c r="E3" s="1"/>
      <c r="F3" s="1"/>
      <c r="G3" s="1"/>
      <c r="H3" s="1"/>
      <c r="I3" s="1"/>
      <c r="J3" s="1"/>
      <c r="K3" s="1"/>
      <c r="L3" s="1"/>
      <c r="R3" s="1" t="s">
        <v>5</v>
      </c>
      <c r="S3" s="1" t="e">
        <f>+ROW(#REF!)</f>
        <v>#REF!</v>
      </c>
    </row>
    <row r="4" spans="1:30" x14ac:dyDescent="0.2">
      <c r="A4" s="1"/>
      <c r="B4" s="1"/>
      <c r="C4" s="1"/>
      <c r="D4" s="1"/>
      <c r="E4" s="1"/>
      <c r="F4" s="1"/>
      <c r="G4" s="1"/>
      <c r="H4" s="1"/>
      <c r="I4" s="1"/>
      <c r="J4" s="1"/>
      <c r="K4" s="1"/>
      <c r="L4" s="1"/>
      <c r="R4" s="9" t="s">
        <v>6</v>
      </c>
      <c r="S4" s="1" t="e">
        <f>+COLUMN(#REF!)-1</f>
        <v>#REF!</v>
      </c>
    </row>
    <row r="5" spans="1:30" x14ac:dyDescent="0.2">
      <c r="A5" s="7" t="s">
        <v>2</v>
      </c>
      <c r="B5" s="1"/>
      <c r="C5" s="8">
        <f ca="1">+TODAY()</f>
        <v>43311</v>
      </c>
      <c r="D5" s="1"/>
      <c r="E5" s="1"/>
      <c r="F5" s="1"/>
      <c r="G5" s="1"/>
      <c r="H5" s="1"/>
      <c r="I5" s="1"/>
      <c r="J5" s="1"/>
      <c r="K5" s="1"/>
      <c r="L5" s="1"/>
    </row>
    <row r="6" spans="1:30" x14ac:dyDescent="0.2">
      <c r="A6" s="1"/>
      <c r="B6" s="1"/>
      <c r="C6" s="1"/>
      <c r="D6" s="1"/>
      <c r="E6" s="1"/>
      <c r="F6" s="1"/>
      <c r="G6" s="1"/>
      <c r="H6" s="1"/>
      <c r="I6" s="1"/>
      <c r="J6" s="1"/>
      <c r="K6" s="1"/>
      <c r="L6" s="1"/>
      <c r="N6" s="2"/>
      <c r="O6" s="2"/>
      <c r="P6" s="2"/>
      <c r="Q6" s="2"/>
    </row>
    <row r="7" spans="1:30" x14ac:dyDescent="0.2">
      <c r="A7" s="1" t="s">
        <v>3</v>
      </c>
      <c r="B7" s="1"/>
      <c r="C7" s="1"/>
      <c r="D7" s="1"/>
      <c r="E7" s="1"/>
      <c r="F7" s="1"/>
      <c r="G7" s="1"/>
      <c r="H7" s="1"/>
      <c r="I7" s="1"/>
      <c r="J7" s="1"/>
      <c r="K7" s="1"/>
      <c r="L7" s="1"/>
      <c r="N7" s="2"/>
      <c r="O7" s="2"/>
      <c r="P7" s="2"/>
      <c r="Q7" s="2"/>
    </row>
    <row r="8" spans="1:30" s="12" customFormat="1" x14ac:dyDescent="0.2">
      <c r="A8" s="5" t="s">
        <v>8</v>
      </c>
      <c r="B8" s="4" t="e">
        <f t="shared" ref="B8:M8" ca="1" si="1">INDIRECT(ADDRESS($S$3,S2,1,,"Tablero"))</f>
        <v>#REF!</v>
      </c>
      <c r="C8" s="4" t="e">
        <f t="shared" ca="1" si="1"/>
        <v>#REF!</v>
      </c>
      <c r="D8" s="4" t="e">
        <f t="shared" ca="1" si="1"/>
        <v>#REF!</v>
      </c>
      <c r="E8" s="4" t="e">
        <f t="shared" ca="1" si="1"/>
        <v>#REF!</v>
      </c>
      <c r="F8" s="4" t="e">
        <f t="shared" ca="1" si="1"/>
        <v>#REF!</v>
      </c>
      <c r="G8" s="4" t="e">
        <f t="shared" ca="1" si="1"/>
        <v>#REF!</v>
      </c>
      <c r="H8" s="4" t="e">
        <f t="shared" ca="1" si="1"/>
        <v>#REF!</v>
      </c>
      <c r="I8" s="4" t="e">
        <f t="shared" ca="1" si="1"/>
        <v>#REF!</v>
      </c>
      <c r="J8" s="4" t="e">
        <f t="shared" ca="1" si="1"/>
        <v>#REF!</v>
      </c>
      <c r="K8" s="4" t="e">
        <f t="shared" ca="1" si="1"/>
        <v>#REF!</v>
      </c>
      <c r="L8" s="4" t="e">
        <f t="shared" ca="1" si="1"/>
        <v>#REF!</v>
      </c>
      <c r="M8" s="4" t="e">
        <f t="shared" ca="1" si="1"/>
        <v>#REF!</v>
      </c>
      <c r="N8" s="6"/>
      <c r="O8" s="6"/>
      <c r="P8" s="6"/>
      <c r="Q8" s="6"/>
      <c r="R8" s="11"/>
      <c r="S8" s="11"/>
      <c r="T8" s="11"/>
      <c r="U8" s="11"/>
      <c r="V8" s="11"/>
      <c r="W8" s="11"/>
      <c r="X8" s="11"/>
      <c r="Y8" s="11"/>
      <c r="Z8" s="11"/>
      <c r="AA8" s="11"/>
      <c r="AB8" s="11"/>
      <c r="AC8" s="11"/>
      <c r="AD8" s="11"/>
    </row>
    <row r="9" spans="1:30" s="12" customFormat="1" x14ac:dyDescent="0.2">
      <c r="A9" s="5" t="s">
        <v>9</v>
      </c>
      <c r="B9" s="13" t="e">
        <f t="shared" ref="B9:M9" ca="1" si="2">INDIRECT(ADDRESS($S$1,S2,1,,"Tablero"))</f>
        <v>#REF!</v>
      </c>
      <c r="C9" s="13" t="e">
        <f t="shared" ca="1" si="2"/>
        <v>#REF!</v>
      </c>
      <c r="D9" s="13" t="e">
        <f t="shared" ca="1" si="2"/>
        <v>#REF!</v>
      </c>
      <c r="E9" s="13" t="e">
        <f t="shared" ca="1" si="2"/>
        <v>#REF!</v>
      </c>
      <c r="F9" s="13" t="e">
        <f t="shared" ca="1" si="2"/>
        <v>#REF!</v>
      </c>
      <c r="G9" s="13" t="e">
        <f t="shared" ca="1" si="2"/>
        <v>#REF!</v>
      </c>
      <c r="H9" s="13" t="e">
        <f t="shared" ca="1" si="2"/>
        <v>#REF!</v>
      </c>
      <c r="I9" s="13" t="e">
        <f t="shared" ca="1" si="2"/>
        <v>#REF!</v>
      </c>
      <c r="J9" s="13" t="e">
        <f t="shared" ca="1" si="2"/>
        <v>#REF!</v>
      </c>
      <c r="K9" s="13" t="e">
        <f t="shared" ca="1" si="2"/>
        <v>#REF!</v>
      </c>
      <c r="L9" s="13" t="e">
        <f t="shared" ca="1" si="2"/>
        <v>#REF!</v>
      </c>
      <c r="M9" s="13" t="e">
        <f t="shared" ca="1" si="2"/>
        <v>#REF!</v>
      </c>
      <c r="N9" s="6"/>
      <c r="O9" s="6"/>
      <c r="P9" s="6"/>
      <c r="Q9" s="6"/>
      <c r="R9" s="11"/>
      <c r="S9" s="11"/>
      <c r="T9" s="11"/>
      <c r="U9" s="11"/>
      <c r="V9" s="11"/>
      <c r="W9" s="11"/>
      <c r="X9" s="11"/>
      <c r="Y9" s="11"/>
      <c r="Z9" s="11"/>
      <c r="AA9" s="11"/>
      <c r="AB9" s="11"/>
      <c r="AC9" s="11"/>
      <c r="AD9" s="11"/>
    </row>
    <row r="10" spans="1:30" x14ac:dyDescent="0.2">
      <c r="A10" s="14" t="s">
        <v>10</v>
      </c>
      <c r="B10" s="17">
        <v>0.6</v>
      </c>
      <c r="C10" s="15">
        <f>+$B$10</f>
        <v>0.6</v>
      </c>
      <c r="D10" s="15">
        <f t="shared" ref="D10:M10" si="3">+$B$10</f>
        <v>0.6</v>
      </c>
      <c r="E10" s="15">
        <f t="shared" si="3"/>
        <v>0.6</v>
      </c>
      <c r="F10" s="15">
        <f t="shared" si="3"/>
        <v>0.6</v>
      </c>
      <c r="G10" s="15">
        <f t="shared" si="3"/>
        <v>0.6</v>
      </c>
      <c r="H10" s="15">
        <f t="shared" si="3"/>
        <v>0.6</v>
      </c>
      <c r="I10" s="15">
        <f t="shared" si="3"/>
        <v>0.6</v>
      </c>
      <c r="J10" s="15">
        <f t="shared" si="3"/>
        <v>0.6</v>
      </c>
      <c r="K10" s="15">
        <f t="shared" si="3"/>
        <v>0.6</v>
      </c>
      <c r="L10" s="15">
        <f t="shared" si="3"/>
        <v>0.6</v>
      </c>
      <c r="M10" s="15">
        <f t="shared" si="3"/>
        <v>0.6</v>
      </c>
      <c r="N10" s="2"/>
      <c r="O10" s="2"/>
      <c r="P10" s="2"/>
      <c r="Q10" s="2"/>
    </row>
    <row r="11" spans="1:30" x14ac:dyDescent="0.2">
      <c r="A11" s="14" t="s">
        <v>11</v>
      </c>
      <c r="B11" s="17">
        <v>0.8</v>
      </c>
      <c r="C11" s="15">
        <f>+$B$11</f>
        <v>0.8</v>
      </c>
      <c r="D11" s="15">
        <f t="shared" ref="D11:M11" si="4">+$B$11</f>
        <v>0.8</v>
      </c>
      <c r="E11" s="15">
        <f t="shared" si="4"/>
        <v>0.8</v>
      </c>
      <c r="F11" s="15">
        <f t="shared" si="4"/>
        <v>0.8</v>
      </c>
      <c r="G11" s="15">
        <f t="shared" si="4"/>
        <v>0.8</v>
      </c>
      <c r="H11" s="15">
        <f t="shared" si="4"/>
        <v>0.8</v>
      </c>
      <c r="I11" s="15">
        <f t="shared" si="4"/>
        <v>0.8</v>
      </c>
      <c r="J11" s="15">
        <f t="shared" si="4"/>
        <v>0.8</v>
      </c>
      <c r="K11" s="15">
        <f t="shared" si="4"/>
        <v>0.8</v>
      </c>
      <c r="L11" s="15">
        <f t="shared" si="4"/>
        <v>0.8</v>
      </c>
      <c r="M11" s="15">
        <f t="shared" si="4"/>
        <v>0.8</v>
      </c>
      <c r="N11" s="2"/>
      <c r="O11" s="2"/>
      <c r="P11" s="2"/>
      <c r="Q11" s="2"/>
    </row>
    <row r="12" spans="1:30" x14ac:dyDescent="0.2">
      <c r="A12" s="1"/>
      <c r="B12" s="1"/>
      <c r="C12" s="1"/>
      <c r="D12" s="1"/>
      <c r="E12" s="1"/>
      <c r="F12" s="1"/>
      <c r="G12" s="1"/>
      <c r="H12" s="1"/>
      <c r="I12" s="1"/>
      <c r="J12" s="1"/>
      <c r="K12" s="1"/>
      <c r="L12" s="1"/>
      <c r="N12" s="2"/>
      <c r="O12" s="2"/>
      <c r="P12" s="2"/>
      <c r="Q12" s="2"/>
    </row>
    <row r="13" spans="1:30" x14ac:dyDescent="0.2">
      <c r="A13" s="1"/>
      <c r="B13" s="1"/>
      <c r="C13" s="1"/>
      <c r="D13" s="1"/>
      <c r="E13" s="1"/>
      <c r="F13" s="1"/>
      <c r="G13" s="1"/>
      <c r="H13" s="1"/>
      <c r="I13" s="1"/>
      <c r="J13" s="1"/>
      <c r="K13" s="1"/>
      <c r="L13" s="1"/>
      <c r="N13" s="2"/>
      <c r="O13" s="2"/>
      <c r="P13" s="2"/>
      <c r="Q13" s="2"/>
    </row>
    <row r="14" spans="1:30" x14ac:dyDescent="0.2">
      <c r="A14" s="1"/>
      <c r="B14" s="1"/>
      <c r="C14" s="1"/>
      <c r="D14" s="1"/>
      <c r="E14" s="1"/>
      <c r="F14" s="1"/>
      <c r="G14" s="1"/>
      <c r="H14" s="1"/>
      <c r="I14" s="1"/>
      <c r="J14" s="1"/>
      <c r="K14" s="1"/>
      <c r="L14" s="1"/>
      <c r="N14" s="2"/>
      <c r="O14" s="2"/>
      <c r="P14" s="2"/>
      <c r="Q14" s="2"/>
    </row>
    <row r="15" spans="1:30" ht="13.5" customHeight="1" x14ac:dyDescent="0.2">
      <c r="A15" s="1"/>
      <c r="B15" s="1"/>
      <c r="C15" s="1"/>
      <c r="D15" s="1"/>
      <c r="E15" s="1"/>
      <c r="F15" s="1"/>
      <c r="G15" s="1"/>
      <c r="H15" s="1"/>
      <c r="I15" s="1"/>
      <c r="J15" s="1"/>
      <c r="K15" s="1"/>
      <c r="L15" s="1"/>
      <c r="N15" s="2"/>
      <c r="O15" s="2"/>
      <c r="P15" s="2"/>
      <c r="Q15" s="2"/>
    </row>
    <row r="16" spans="1:30" x14ac:dyDescent="0.2">
      <c r="A16" s="1"/>
      <c r="B16" s="1"/>
      <c r="C16" s="1"/>
      <c r="D16" s="1"/>
      <c r="E16" s="1"/>
      <c r="F16" s="1"/>
      <c r="G16" s="1"/>
      <c r="H16" s="1"/>
      <c r="I16" s="1"/>
      <c r="J16" s="1"/>
      <c r="K16" s="1"/>
      <c r="L16" s="1"/>
      <c r="N16" s="2"/>
      <c r="O16" s="2"/>
      <c r="P16" s="2"/>
      <c r="Q16" s="2"/>
    </row>
    <row r="17" spans="1:17" x14ac:dyDescent="0.2">
      <c r="A17" s="1"/>
      <c r="B17" s="1"/>
      <c r="C17" s="1"/>
      <c r="D17" s="1"/>
      <c r="E17" s="1"/>
      <c r="F17" s="1"/>
      <c r="G17" s="1"/>
      <c r="H17" s="1"/>
      <c r="I17" s="1"/>
      <c r="J17" s="1"/>
      <c r="K17" s="1"/>
      <c r="L17" s="1"/>
      <c r="N17" s="2"/>
      <c r="O17" s="2"/>
      <c r="P17" s="2"/>
      <c r="Q17" s="2"/>
    </row>
    <row r="18" spans="1:17" x14ac:dyDescent="0.2">
      <c r="A18" s="1"/>
      <c r="B18" s="1"/>
      <c r="C18" s="1"/>
      <c r="D18" s="1"/>
      <c r="E18" s="1"/>
      <c r="F18" s="1"/>
      <c r="G18" s="1"/>
      <c r="H18" s="1"/>
      <c r="I18" s="1"/>
      <c r="J18" s="1"/>
      <c r="K18" s="1"/>
      <c r="L18" s="1"/>
      <c r="N18" s="2"/>
      <c r="O18" s="2"/>
      <c r="P18" s="2"/>
      <c r="Q18" s="2"/>
    </row>
    <row r="19" spans="1:17" x14ac:dyDescent="0.2">
      <c r="A19" s="1"/>
      <c r="B19" s="1"/>
      <c r="C19" s="1"/>
      <c r="D19" s="1"/>
      <c r="E19" s="1"/>
      <c r="F19" s="1"/>
      <c r="G19" s="1"/>
      <c r="H19" s="1"/>
      <c r="I19" s="1"/>
      <c r="J19" s="1"/>
      <c r="K19" s="1"/>
      <c r="L19" s="1"/>
      <c r="N19" s="2"/>
      <c r="O19" s="2"/>
      <c r="P19" s="2"/>
      <c r="Q19" s="2"/>
    </row>
    <row r="20" spans="1:17" x14ac:dyDescent="0.2">
      <c r="A20" s="1"/>
      <c r="B20" s="1"/>
      <c r="C20" s="1"/>
      <c r="D20" s="1"/>
      <c r="E20" s="1"/>
      <c r="F20" s="1"/>
      <c r="G20" s="1"/>
      <c r="H20" s="1"/>
      <c r="I20" s="1"/>
      <c r="J20" s="1"/>
      <c r="K20" s="1"/>
      <c r="L20" s="1"/>
      <c r="N20" s="2"/>
      <c r="O20" s="2"/>
      <c r="P20" s="2"/>
      <c r="Q20" s="2"/>
    </row>
    <row r="21" spans="1:17" x14ac:dyDescent="0.2">
      <c r="A21" s="1"/>
      <c r="B21" s="1"/>
      <c r="C21" s="1"/>
      <c r="D21" s="1"/>
      <c r="E21" s="1"/>
      <c r="F21" s="1"/>
      <c r="G21" s="1"/>
      <c r="H21" s="1"/>
      <c r="I21" s="1"/>
      <c r="J21" s="1"/>
      <c r="K21" s="1"/>
      <c r="L21" s="1"/>
    </row>
    <row r="22" spans="1:17" x14ac:dyDescent="0.2">
      <c r="A22" s="1"/>
      <c r="B22" s="1"/>
      <c r="C22" s="1"/>
      <c r="D22" s="1"/>
      <c r="E22" s="1"/>
      <c r="F22" s="1"/>
      <c r="G22" s="1"/>
      <c r="H22" s="1"/>
      <c r="I22" s="1"/>
      <c r="J22" s="1"/>
      <c r="K22" s="1"/>
      <c r="L22" s="1"/>
    </row>
    <row r="23" spans="1:17" x14ac:dyDescent="0.2">
      <c r="A23" s="1"/>
      <c r="B23" s="1"/>
      <c r="C23" s="1"/>
      <c r="D23" s="1"/>
      <c r="E23" s="1"/>
      <c r="F23" s="1"/>
      <c r="G23" s="1"/>
      <c r="H23" s="1"/>
      <c r="I23" s="1"/>
      <c r="J23" s="1"/>
      <c r="K23" s="1"/>
      <c r="L23" s="1"/>
    </row>
    <row r="24" spans="1:17" s="2" customFormat="1" x14ac:dyDescent="0.2"/>
    <row r="25" spans="1:17" s="2" customFormat="1" x14ac:dyDescent="0.2"/>
    <row r="26" spans="1:17" s="2" customFormat="1" x14ac:dyDescent="0.2"/>
    <row r="27" spans="1:17" s="2" customFormat="1" x14ac:dyDescent="0.2"/>
    <row r="28" spans="1:17" s="2" customFormat="1" x14ac:dyDescent="0.2"/>
    <row r="29" spans="1:17" s="2" customFormat="1" x14ac:dyDescent="0.2"/>
    <row r="30" spans="1:17" s="2" customFormat="1" x14ac:dyDescent="0.2"/>
    <row r="31" spans="1:17" s="2" customFormat="1" x14ac:dyDescent="0.2"/>
    <row r="32" spans="1:17" s="2" customFormat="1" x14ac:dyDescent="0.2"/>
    <row r="33" spans="1:1" s="2" customFormat="1" x14ac:dyDescent="0.2"/>
    <row r="34" spans="1:1" s="2" customFormat="1" x14ac:dyDescent="0.2"/>
    <row r="35" spans="1:1" s="1" customFormat="1" x14ac:dyDescent="0.2"/>
    <row r="36" spans="1:1" s="1" customFormat="1" x14ac:dyDescent="0.2">
      <c r="A36" s="18" t="s">
        <v>13</v>
      </c>
    </row>
    <row r="37" spans="1:1" s="1" customFormat="1" x14ac:dyDescent="0.2"/>
    <row r="38" spans="1:1" s="1" customFormat="1" x14ac:dyDescent="0.2"/>
    <row r="39" spans="1:1" s="1" customFormat="1" x14ac:dyDescent="0.2"/>
    <row r="40" spans="1:1" s="1" customFormat="1" x14ac:dyDescent="0.2"/>
    <row r="41" spans="1:1" s="1" customFormat="1" x14ac:dyDescent="0.2"/>
    <row r="42" spans="1:1" s="1" customFormat="1" x14ac:dyDescent="0.2"/>
    <row r="43" spans="1:1" s="1" customFormat="1" x14ac:dyDescent="0.2"/>
    <row r="44" spans="1:1" s="1" customFormat="1" x14ac:dyDescent="0.2"/>
    <row r="45" spans="1:1" s="1" customFormat="1" x14ac:dyDescent="0.2"/>
    <row r="46" spans="1:1" s="1" customFormat="1" x14ac:dyDescent="0.2"/>
    <row r="47" spans="1:1" s="1" customFormat="1" x14ac:dyDescent="0.2"/>
    <row r="48" spans="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sheetData>
  <phoneticPr fontId="3" type="noConversion"/>
  <hyperlinks>
    <hyperlink ref="L1" location="'Indice Indicadores'!A1" display="INDICE DE INDICADORES"/>
  </hyperlinks>
  <printOptions horizontalCentered="1" verticalCentered="1"/>
  <pageMargins left="0.59055118110236227" right="0.59055118110236227" top="0.59055118110236227" bottom="0.59055118110236227"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70"/>
  <sheetViews>
    <sheetView tabSelected="1" view="pageBreakPreview" topLeftCell="A49" zoomScale="10" zoomScaleNormal="100" zoomScaleSheetLayoutView="10" zoomScalePageLayoutView="70" workbookViewId="0">
      <selection activeCell="AC66" sqref="AC66"/>
    </sheetView>
  </sheetViews>
  <sheetFormatPr baseColWidth="10" defaultRowHeight="85.5" customHeight="1" x14ac:dyDescent="0.2"/>
  <cols>
    <col min="1" max="1" width="4.5703125" style="21" customWidth="1"/>
    <col min="2" max="2" width="7" style="20" customWidth="1"/>
    <col min="3" max="3" width="6.5703125" style="20" customWidth="1"/>
    <col min="4" max="4" width="16.28515625" style="20" customWidth="1"/>
    <col min="5" max="5" width="14" style="20" customWidth="1"/>
    <col min="6" max="6" width="23.42578125" style="20" customWidth="1"/>
    <col min="7" max="7" width="10.85546875" style="20" customWidth="1"/>
    <col min="8" max="8" width="12.5703125" style="21" customWidth="1"/>
    <col min="9" max="9" width="23.42578125" style="53" customWidth="1"/>
    <col min="10" max="10" width="16.5703125" style="20" customWidth="1"/>
    <col min="11" max="11" width="20.85546875" style="21" customWidth="1"/>
    <col min="12" max="12" width="9.140625" style="20" customWidth="1"/>
    <col min="13" max="13" width="7.85546875" style="20" customWidth="1"/>
    <col min="14" max="14" width="5.5703125" style="54" customWidth="1"/>
    <col min="15" max="15" width="6.5703125" style="21" customWidth="1"/>
    <col min="16" max="17" width="5.85546875" style="21" customWidth="1"/>
    <col min="18" max="18" width="7" style="22" customWidth="1"/>
    <col min="19" max="20" width="5.85546875" style="22" customWidth="1"/>
    <col min="21" max="21" width="7.140625" style="22" customWidth="1"/>
    <col min="22" max="29" width="5.85546875" style="22" customWidth="1"/>
    <col min="30" max="30" width="5.5703125" style="22" customWidth="1"/>
    <col min="31" max="31" width="10.5703125" style="22" customWidth="1"/>
    <col min="32" max="32" width="10" style="20" customWidth="1"/>
    <col min="33" max="33" width="63.5703125" style="20" customWidth="1"/>
    <col min="34" max="34" width="5.7109375" style="20" customWidth="1"/>
    <col min="35" max="35" width="8" style="20" customWidth="1"/>
    <col min="36" max="36" width="8.28515625" style="20" customWidth="1"/>
    <col min="37" max="37" width="6.5703125" style="20" customWidth="1"/>
    <col min="38" max="256" width="11.42578125" style="20"/>
    <col min="257" max="257" width="4.5703125" style="20" customWidth="1"/>
    <col min="258" max="258" width="7" style="20" customWidth="1"/>
    <col min="259" max="259" width="10.5703125" style="20" customWidth="1"/>
    <col min="260" max="260" width="11.5703125" style="20" customWidth="1"/>
    <col min="261" max="261" width="14.85546875" style="20" customWidth="1"/>
    <col min="262" max="262" width="38.7109375" style="20" customWidth="1"/>
    <col min="263" max="263" width="11.7109375" style="20" customWidth="1"/>
    <col min="264" max="264" width="12.5703125" style="20" customWidth="1"/>
    <col min="265" max="265" width="20.5703125" style="20" customWidth="1"/>
    <col min="266" max="266" width="20.140625" style="20" customWidth="1"/>
    <col min="267" max="267" width="19.5703125" style="20" customWidth="1"/>
    <col min="268" max="268" width="10.5703125" style="20" customWidth="1"/>
    <col min="269" max="269" width="11" style="20" customWidth="1"/>
    <col min="270" max="270" width="9.140625" style="20" customWidth="1"/>
    <col min="271" max="274" width="6.85546875" style="20" customWidth="1"/>
    <col min="275" max="293" width="0" style="20" hidden="1" customWidth="1"/>
    <col min="294" max="512" width="11.42578125" style="20"/>
    <col min="513" max="513" width="4.5703125" style="20" customWidth="1"/>
    <col min="514" max="514" width="7" style="20" customWidth="1"/>
    <col min="515" max="515" width="10.5703125" style="20" customWidth="1"/>
    <col min="516" max="516" width="11.5703125" style="20" customWidth="1"/>
    <col min="517" max="517" width="14.85546875" style="20" customWidth="1"/>
    <col min="518" max="518" width="38.7109375" style="20" customWidth="1"/>
    <col min="519" max="519" width="11.7109375" style="20" customWidth="1"/>
    <col min="520" max="520" width="12.5703125" style="20" customWidth="1"/>
    <col min="521" max="521" width="20.5703125" style="20" customWidth="1"/>
    <col min="522" max="522" width="20.140625" style="20" customWidth="1"/>
    <col min="523" max="523" width="19.5703125" style="20" customWidth="1"/>
    <col min="524" max="524" width="10.5703125" style="20" customWidth="1"/>
    <col min="525" max="525" width="11" style="20" customWidth="1"/>
    <col min="526" max="526" width="9.140625" style="20" customWidth="1"/>
    <col min="527" max="530" width="6.85546875" style="20" customWidth="1"/>
    <col min="531" max="549" width="0" style="20" hidden="1" customWidth="1"/>
    <col min="550" max="768" width="11.42578125" style="20"/>
    <col min="769" max="769" width="4.5703125" style="20" customWidth="1"/>
    <col min="770" max="770" width="7" style="20" customWidth="1"/>
    <col min="771" max="771" width="10.5703125" style="20" customWidth="1"/>
    <col min="772" max="772" width="11.5703125" style="20" customWidth="1"/>
    <col min="773" max="773" width="14.85546875" style="20" customWidth="1"/>
    <col min="774" max="774" width="38.7109375" style="20" customWidth="1"/>
    <col min="775" max="775" width="11.7109375" style="20" customWidth="1"/>
    <col min="776" max="776" width="12.5703125" style="20" customWidth="1"/>
    <col min="777" max="777" width="20.5703125" style="20" customWidth="1"/>
    <col min="778" max="778" width="20.140625" style="20" customWidth="1"/>
    <col min="779" max="779" width="19.5703125" style="20" customWidth="1"/>
    <col min="780" max="780" width="10.5703125" style="20" customWidth="1"/>
    <col min="781" max="781" width="11" style="20" customWidth="1"/>
    <col min="782" max="782" width="9.140625" style="20" customWidth="1"/>
    <col min="783" max="786" width="6.85546875" style="20" customWidth="1"/>
    <col min="787" max="805" width="0" style="20" hidden="1" customWidth="1"/>
    <col min="806" max="1024" width="11.42578125" style="20"/>
    <col min="1025" max="1025" width="4.5703125" style="20" customWidth="1"/>
    <col min="1026" max="1026" width="7" style="20" customWidth="1"/>
    <col min="1027" max="1027" width="10.5703125" style="20" customWidth="1"/>
    <col min="1028" max="1028" width="11.5703125" style="20" customWidth="1"/>
    <col min="1029" max="1029" width="14.85546875" style="20" customWidth="1"/>
    <col min="1030" max="1030" width="38.7109375" style="20" customWidth="1"/>
    <col min="1031" max="1031" width="11.7109375" style="20" customWidth="1"/>
    <col min="1032" max="1032" width="12.5703125" style="20" customWidth="1"/>
    <col min="1033" max="1033" width="20.5703125" style="20" customWidth="1"/>
    <col min="1034" max="1034" width="20.140625" style="20" customWidth="1"/>
    <col min="1035" max="1035" width="19.5703125" style="20" customWidth="1"/>
    <col min="1036" max="1036" width="10.5703125" style="20" customWidth="1"/>
    <col min="1037" max="1037" width="11" style="20" customWidth="1"/>
    <col min="1038" max="1038" width="9.140625" style="20" customWidth="1"/>
    <col min="1039" max="1042" width="6.85546875" style="20" customWidth="1"/>
    <col min="1043" max="1061" width="0" style="20" hidden="1" customWidth="1"/>
    <col min="1062" max="1280" width="11.42578125" style="20"/>
    <col min="1281" max="1281" width="4.5703125" style="20" customWidth="1"/>
    <col min="1282" max="1282" width="7" style="20" customWidth="1"/>
    <col min="1283" max="1283" width="10.5703125" style="20" customWidth="1"/>
    <col min="1284" max="1284" width="11.5703125" style="20" customWidth="1"/>
    <col min="1285" max="1285" width="14.85546875" style="20" customWidth="1"/>
    <col min="1286" max="1286" width="38.7109375" style="20" customWidth="1"/>
    <col min="1287" max="1287" width="11.7109375" style="20" customWidth="1"/>
    <col min="1288" max="1288" width="12.5703125" style="20" customWidth="1"/>
    <col min="1289" max="1289" width="20.5703125" style="20" customWidth="1"/>
    <col min="1290" max="1290" width="20.140625" style="20" customWidth="1"/>
    <col min="1291" max="1291" width="19.5703125" style="20" customWidth="1"/>
    <col min="1292" max="1292" width="10.5703125" style="20" customWidth="1"/>
    <col min="1293" max="1293" width="11" style="20" customWidth="1"/>
    <col min="1294" max="1294" width="9.140625" style="20" customWidth="1"/>
    <col min="1295" max="1298" width="6.85546875" style="20" customWidth="1"/>
    <col min="1299" max="1317" width="0" style="20" hidden="1" customWidth="1"/>
    <col min="1318" max="1536" width="11.42578125" style="20"/>
    <col min="1537" max="1537" width="4.5703125" style="20" customWidth="1"/>
    <col min="1538" max="1538" width="7" style="20" customWidth="1"/>
    <col min="1539" max="1539" width="10.5703125" style="20" customWidth="1"/>
    <col min="1540" max="1540" width="11.5703125" style="20" customWidth="1"/>
    <col min="1541" max="1541" width="14.85546875" style="20" customWidth="1"/>
    <col min="1542" max="1542" width="38.7109375" style="20" customWidth="1"/>
    <col min="1543" max="1543" width="11.7109375" style="20" customWidth="1"/>
    <col min="1544" max="1544" width="12.5703125" style="20" customWidth="1"/>
    <col min="1545" max="1545" width="20.5703125" style="20" customWidth="1"/>
    <col min="1546" max="1546" width="20.140625" style="20" customWidth="1"/>
    <col min="1547" max="1547" width="19.5703125" style="20" customWidth="1"/>
    <col min="1548" max="1548" width="10.5703125" style="20" customWidth="1"/>
    <col min="1549" max="1549" width="11" style="20" customWidth="1"/>
    <col min="1550" max="1550" width="9.140625" style="20" customWidth="1"/>
    <col min="1551" max="1554" width="6.85546875" style="20" customWidth="1"/>
    <col min="1555" max="1573" width="0" style="20" hidden="1" customWidth="1"/>
    <col min="1574" max="1792" width="11.42578125" style="20"/>
    <col min="1793" max="1793" width="4.5703125" style="20" customWidth="1"/>
    <col min="1794" max="1794" width="7" style="20" customWidth="1"/>
    <col min="1795" max="1795" width="10.5703125" style="20" customWidth="1"/>
    <col min="1796" max="1796" width="11.5703125" style="20" customWidth="1"/>
    <col min="1797" max="1797" width="14.85546875" style="20" customWidth="1"/>
    <col min="1798" max="1798" width="38.7109375" style="20" customWidth="1"/>
    <col min="1799" max="1799" width="11.7109375" style="20" customWidth="1"/>
    <col min="1800" max="1800" width="12.5703125" style="20" customWidth="1"/>
    <col min="1801" max="1801" width="20.5703125" style="20" customWidth="1"/>
    <col min="1802" max="1802" width="20.140625" style="20" customWidth="1"/>
    <col min="1803" max="1803" width="19.5703125" style="20" customWidth="1"/>
    <col min="1804" max="1804" width="10.5703125" style="20" customWidth="1"/>
    <col min="1805" max="1805" width="11" style="20" customWidth="1"/>
    <col min="1806" max="1806" width="9.140625" style="20" customWidth="1"/>
    <col min="1807" max="1810" width="6.85546875" style="20" customWidth="1"/>
    <col min="1811" max="1829" width="0" style="20" hidden="1" customWidth="1"/>
    <col min="1830" max="2048" width="11.42578125" style="20"/>
    <col min="2049" max="2049" width="4.5703125" style="20" customWidth="1"/>
    <col min="2050" max="2050" width="7" style="20" customWidth="1"/>
    <col min="2051" max="2051" width="10.5703125" style="20" customWidth="1"/>
    <col min="2052" max="2052" width="11.5703125" style="20" customWidth="1"/>
    <col min="2053" max="2053" width="14.85546875" style="20" customWidth="1"/>
    <col min="2054" max="2054" width="38.7109375" style="20" customWidth="1"/>
    <col min="2055" max="2055" width="11.7109375" style="20" customWidth="1"/>
    <col min="2056" max="2056" width="12.5703125" style="20" customWidth="1"/>
    <col min="2057" max="2057" width="20.5703125" style="20" customWidth="1"/>
    <col min="2058" max="2058" width="20.140625" style="20" customWidth="1"/>
    <col min="2059" max="2059" width="19.5703125" style="20" customWidth="1"/>
    <col min="2060" max="2060" width="10.5703125" style="20" customWidth="1"/>
    <col min="2061" max="2061" width="11" style="20" customWidth="1"/>
    <col min="2062" max="2062" width="9.140625" style="20" customWidth="1"/>
    <col min="2063" max="2066" width="6.85546875" style="20" customWidth="1"/>
    <col min="2067" max="2085" width="0" style="20" hidden="1" customWidth="1"/>
    <col min="2086" max="2304" width="11.42578125" style="20"/>
    <col min="2305" max="2305" width="4.5703125" style="20" customWidth="1"/>
    <col min="2306" max="2306" width="7" style="20" customWidth="1"/>
    <col min="2307" max="2307" width="10.5703125" style="20" customWidth="1"/>
    <col min="2308" max="2308" width="11.5703125" style="20" customWidth="1"/>
    <col min="2309" max="2309" width="14.85546875" style="20" customWidth="1"/>
    <col min="2310" max="2310" width="38.7109375" style="20" customWidth="1"/>
    <col min="2311" max="2311" width="11.7109375" style="20" customWidth="1"/>
    <col min="2312" max="2312" width="12.5703125" style="20" customWidth="1"/>
    <col min="2313" max="2313" width="20.5703125" style="20" customWidth="1"/>
    <col min="2314" max="2314" width="20.140625" style="20" customWidth="1"/>
    <col min="2315" max="2315" width="19.5703125" style="20" customWidth="1"/>
    <col min="2316" max="2316" width="10.5703125" style="20" customWidth="1"/>
    <col min="2317" max="2317" width="11" style="20" customWidth="1"/>
    <col min="2318" max="2318" width="9.140625" style="20" customWidth="1"/>
    <col min="2319" max="2322" width="6.85546875" style="20" customWidth="1"/>
    <col min="2323" max="2341" width="0" style="20" hidden="1" customWidth="1"/>
    <col min="2342" max="2560" width="11.42578125" style="20"/>
    <col min="2561" max="2561" width="4.5703125" style="20" customWidth="1"/>
    <col min="2562" max="2562" width="7" style="20" customWidth="1"/>
    <col min="2563" max="2563" width="10.5703125" style="20" customWidth="1"/>
    <col min="2564" max="2564" width="11.5703125" style="20" customWidth="1"/>
    <col min="2565" max="2565" width="14.85546875" style="20" customWidth="1"/>
    <col min="2566" max="2566" width="38.7109375" style="20" customWidth="1"/>
    <col min="2567" max="2567" width="11.7109375" style="20" customWidth="1"/>
    <col min="2568" max="2568" width="12.5703125" style="20" customWidth="1"/>
    <col min="2569" max="2569" width="20.5703125" style="20" customWidth="1"/>
    <col min="2570" max="2570" width="20.140625" style="20" customWidth="1"/>
    <col min="2571" max="2571" width="19.5703125" style="20" customWidth="1"/>
    <col min="2572" max="2572" width="10.5703125" style="20" customWidth="1"/>
    <col min="2573" max="2573" width="11" style="20" customWidth="1"/>
    <col min="2574" max="2574" width="9.140625" style="20" customWidth="1"/>
    <col min="2575" max="2578" width="6.85546875" style="20" customWidth="1"/>
    <col min="2579" max="2597" width="0" style="20" hidden="1" customWidth="1"/>
    <col min="2598" max="2816" width="11.42578125" style="20"/>
    <col min="2817" max="2817" width="4.5703125" style="20" customWidth="1"/>
    <col min="2818" max="2818" width="7" style="20" customWidth="1"/>
    <col min="2819" max="2819" width="10.5703125" style="20" customWidth="1"/>
    <col min="2820" max="2820" width="11.5703125" style="20" customWidth="1"/>
    <col min="2821" max="2821" width="14.85546875" style="20" customWidth="1"/>
    <col min="2822" max="2822" width="38.7109375" style="20" customWidth="1"/>
    <col min="2823" max="2823" width="11.7109375" style="20" customWidth="1"/>
    <col min="2824" max="2824" width="12.5703125" style="20" customWidth="1"/>
    <col min="2825" max="2825" width="20.5703125" style="20" customWidth="1"/>
    <col min="2826" max="2826" width="20.140625" style="20" customWidth="1"/>
    <col min="2827" max="2827" width="19.5703125" style="20" customWidth="1"/>
    <col min="2828" max="2828" width="10.5703125" style="20" customWidth="1"/>
    <col min="2829" max="2829" width="11" style="20" customWidth="1"/>
    <col min="2830" max="2830" width="9.140625" style="20" customWidth="1"/>
    <col min="2831" max="2834" width="6.85546875" style="20" customWidth="1"/>
    <col min="2835" max="2853" width="0" style="20" hidden="1" customWidth="1"/>
    <col min="2854" max="3072" width="11.42578125" style="20"/>
    <col min="3073" max="3073" width="4.5703125" style="20" customWidth="1"/>
    <col min="3074" max="3074" width="7" style="20" customWidth="1"/>
    <col min="3075" max="3075" width="10.5703125" style="20" customWidth="1"/>
    <col min="3076" max="3076" width="11.5703125" style="20" customWidth="1"/>
    <col min="3077" max="3077" width="14.85546875" style="20" customWidth="1"/>
    <col min="3078" max="3078" width="38.7109375" style="20" customWidth="1"/>
    <col min="3079" max="3079" width="11.7109375" style="20" customWidth="1"/>
    <col min="3080" max="3080" width="12.5703125" style="20" customWidth="1"/>
    <col min="3081" max="3081" width="20.5703125" style="20" customWidth="1"/>
    <col min="3082" max="3082" width="20.140625" style="20" customWidth="1"/>
    <col min="3083" max="3083" width="19.5703125" style="20" customWidth="1"/>
    <col min="3084" max="3084" width="10.5703125" style="20" customWidth="1"/>
    <col min="3085" max="3085" width="11" style="20" customWidth="1"/>
    <col min="3086" max="3086" width="9.140625" style="20" customWidth="1"/>
    <col min="3087" max="3090" width="6.85546875" style="20" customWidth="1"/>
    <col min="3091" max="3109" width="0" style="20" hidden="1" customWidth="1"/>
    <col min="3110" max="3328" width="11.42578125" style="20"/>
    <col min="3329" max="3329" width="4.5703125" style="20" customWidth="1"/>
    <col min="3330" max="3330" width="7" style="20" customWidth="1"/>
    <col min="3331" max="3331" width="10.5703125" style="20" customWidth="1"/>
    <col min="3332" max="3332" width="11.5703125" style="20" customWidth="1"/>
    <col min="3333" max="3333" width="14.85546875" style="20" customWidth="1"/>
    <col min="3334" max="3334" width="38.7109375" style="20" customWidth="1"/>
    <col min="3335" max="3335" width="11.7109375" style="20" customWidth="1"/>
    <col min="3336" max="3336" width="12.5703125" style="20" customWidth="1"/>
    <col min="3337" max="3337" width="20.5703125" style="20" customWidth="1"/>
    <col min="3338" max="3338" width="20.140625" style="20" customWidth="1"/>
    <col min="3339" max="3339" width="19.5703125" style="20" customWidth="1"/>
    <col min="3340" max="3340" width="10.5703125" style="20" customWidth="1"/>
    <col min="3341" max="3341" width="11" style="20" customWidth="1"/>
    <col min="3342" max="3342" width="9.140625" style="20" customWidth="1"/>
    <col min="3343" max="3346" width="6.85546875" style="20" customWidth="1"/>
    <col min="3347" max="3365" width="0" style="20" hidden="1" customWidth="1"/>
    <col min="3366" max="3584" width="11.42578125" style="20"/>
    <col min="3585" max="3585" width="4.5703125" style="20" customWidth="1"/>
    <col min="3586" max="3586" width="7" style="20" customWidth="1"/>
    <col min="3587" max="3587" width="10.5703125" style="20" customWidth="1"/>
    <col min="3588" max="3588" width="11.5703125" style="20" customWidth="1"/>
    <col min="3589" max="3589" width="14.85546875" style="20" customWidth="1"/>
    <col min="3590" max="3590" width="38.7109375" style="20" customWidth="1"/>
    <col min="3591" max="3591" width="11.7109375" style="20" customWidth="1"/>
    <col min="3592" max="3592" width="12.5703125" style="20" customWidth="1"/>
    <col min="3593" max="3593" width="20.5703125" style="20" customWidth="1"/>
    <col min="3594" max="3594" width="20.140625" style="20" customWidth="1"/>
    <col min="3595" max="3595" width="19.5703125" style="20" customWidth="1"/>
    <col min="3596" max="3596" width="10.5703125" style="20" customWidth="1"/>
    <col min="3597" max="3597" width="11" style="20" customWidth="1"/>
    <col min="3598" max="3598" width="9.140625" style="20" customWidth="1"/>
    <col min="3599" max="3602" width="6.85546875" style="20" customWidth="1"/>
    <col min="3603" max="3621" width="0" style="20" hidden="1" customWidth="1"/>
    <col min="3622" max="3840" width="11.42578125" style="20"/>
    <col min="3841" max="3841" width="4.5703125" style="20" customWidth="1"/>
    <col min="3842" max="3842" width="7" style="20" customWidth="1"/>
    <col min="3843" max="3843" width="10.5703125" style="20" customWidth="1"/>
    <col min="3844" max="3844" width="11.5703125" style="20" customWidth="1"/>
    <col min="3845" max="3845" width="14.85546875" style="20" customWidth="1"/>
    <col min="3846" max="3846" width="38.7109375" style="20" customWidth="1"/>
    <col min="3847" max="3847" width="11.7109375" style="20" customWidth="1"/>
    <col min="3848" max="3848" width="12.5703125" style="20" customWidth="1"/>
    <col min="3849" max="3849" width="20.5703125" style="20" customWidth="1"/>
    <col min="3850" max="3850" width="20.140625" style="20" customWidth="1"/>
    <col min="3851" max="3851" width="19.5703125" style="20" customWidth="1"/>
    <col min="3852" max="3852" width="10.5703125" style="20" customWidth="1"/>
    <col min="3853" max="3853" width="11" style="20" customWidth="1"/>
    <col min="3854" max="3854" width="9.140625" style="20" customWidth="1"/>
    <col min="3855" max="3858" width="6.85546875" style="20" customWidth="1"/>
    <col min="3859" max="3877" width="0" style="20" hidden="1" customWidth="1"/>
    <col min="3878" max="4096" width="11.42578125" style="20"/>
    <col min="4097" max="4097" width="4.5703125" style="20" customWidth="1"/>
    <col min="4098" max="4098" width="7" style="20" customWidth="1"/>
    <col min="4099" max="4099" width="10.5703125" style="20" customWidth="1"/>
    <col min="4100" max="4100" width="11.5703125" style="20" customWidth="1"/>
    <col min="4101" max="4101" width="14.85546875" style="20" customWidth="1"/>
    <col min="4102" max="4102" width="38.7109375" style="20" customWidth="1"/>
    <col min="4103" max="4103" width="11.7109375" style="20" customWidth="1"/>
    <col min="4104" max="4104" width="12.5703125" style="20" customWidth="1"/>
    <col min="4105" max="4105" width="20.5703125" style="20" customWidth="1"/>
    <col min="4106" max="4106" width="20.140625" style="20" customWidth="1"/>
    <col min="4107" max="4107" width="19.5703125" style="20" customWidth="1"/>
    <col min="4108" max="4108" width="10.5703125" style="20" customWidth="1"/>
    <col min="4109" max="4109" width="11" style="20" customWidth="1"/>
    <col min="4110" max="4110" width="9.140625" style="20" customWidth="1"/>
    <col min="4111" max="4114" width="6.85546875" style="20" customWidth="1"/>
    <col min="4115" max="4133" width="0" style="20" hidden="1" customWidth="1"/>
    <col min="4134" max="4352" width="11.42578125" style="20"/>
    <col min="4353" max="4353" width="4.5703125" style="20" customWidth="1"/>
    <col min="4354" max="4354" width="7" style="20" customWidth="1"/>
    <col min="4355" max="4355" width="10.5703125" style="20" customWidth="1"/>
    <col min="4356" max="4356" width="11.5703125" style="20" customWidth="1"/>
    <col min="4357" max="4357" width="14.85546875" style="20" customWidth="1"/>
    <col min="4358" max="4358" width="38.7109375" style="20" customWidth="1"/>
    <col min="4359" max="4359" width="11.7109375" style="20" customWidth="1"/>
    <col min="4360" max="4360" width="12.5703125" style="20" customWidth="1"/>
    <col min="4361" max="4361" width="20.5703125" style="20" customWidth="1"/>
    <col min="4362" max="4362" width="20.140625" style="20" customWidth="1"/>
    <col min="4363" max="4363" width="19.5703125" style="20" customWidth="1"/>
    <col min="4364" max="4364" width="10.5703125" style="20" customWidth="1"/>
    <col min="4365" max="4365" width="11" style="20" customWidth="1"/>
    <col min="4366" max="4366" width="9.140625" style="20" customWidth="1"/>
    <col min="4367" max="4370" width="6.85546875" style="20" customWidth="1"/>
    <col min="4371" max="4389" width="0" style="20" hidden="1" customWidth="1"/>
    <col min="4390" max="4608" width="11.42578125" style="20"/>
    <col min="4609" max="4609" width="4.5703125" style="20" customWidth="1"/>
    <col min="4610" max="4610" width="7" style="20" customWidth="1"/>
    <col min="4611" max="4611" width="10.5703125" style="20" customWidth="1"/>
    <col min="4612" max="4612" width="11.5703125" style="20" customWidth="1"/>
    <col min="4613" max="4613" width="14.85546875" style="20" customWidth="1"/>
    <col min="4614" max="4614" width="38.7109375" style="20" customWidth="1"/>
    <col min="4615" max="4615" width="11.7109375" style="20" customWidth="1"/>
    <col min="4616" max="4616" width="12.5703125" style="20" customWidth="1"/>
    <col min="4617" max="4617" width="20.5703125" style="20" customWidth="1"/>
    <col min="4618" max="4618" width="20.140625" style="20" customWidth="1"/>
    <col min="4619" max="4619" width="19.5703125" style="20" customWidth="1"/>
    <col min="4620" max="4620" width="10.5703125" style="20" customWidth="1"/>
    <col min="4621" max="4621" width="11" style="20" customWidth="1"/>
    <col min="4622" max="4622" width="9.140625" style="20" customWidth="1"/>
    <col min="4623" max="4626" width="6.85546875" style="20" customWidth="1"/>
    <col min="4627" max="4645" width="0" style="20" hidden="1" customWidth="1"/>
    <col min="4646" max="4864" width="11.42578125" style="20"/>
    <col min="4865" max="4865" width="4.5703125" style="20" customWidth="1"/>
    <col min="4866" max="4866" width="7" style="20" customWidth="1"/>
    <col min="4867" max="4867" width="10.5703125" style="20" customWidth="1"/>
    <col min="4868" max="4868" width="11.5703125" style="20" customWidth="1"/>
    <col min="4869" max="4869" width="14.85546875" style="20" customWidth="1"/>
    <col min="4870" max="4870" width="38.7109375" style="20" customWidth="1"/>
    <col min="4871" max="4871" width="11.7109375" style="20" customWidth="1"/>
    <col min="4872" max="4872" width="12.5703125" style="20" customWidth="1"/>
    <col min="4873" max="4873" width="20.5703125" style="20" customWidth="1"/>
    <col min="4874" max="4874" width="20.140625" style="20" customWidth="1"/>
    <col min="4875" max="4875" width="19.5703125" style="20" customWidth="1"/>
    <col min="4876" max="4876" width="10.5703125" style="20" customWidth="1"/>
    <col min="4877" max="4877" width="11" style="20" customWidth="1"/>
    <col min="4878" max="4878" width="9.140625" style="20" customWidth="1"/>
    <col min="4879" max="4882" width="6.85546875" style="20" customWidth="1"/>
    <col min="4883" max="4901" width="0" style="20" hidden="1" customWidth="1"/>
    <col min="4902" max="5120" width="11.42578125" style="20"/>
    <col min="5121" max="5121" width="4.5703125" style="20" customWidth="1"/>
    <col min="5122" max="5122" width="7" style="20" customWidth="1"/>
    <col min="5123" max="5123" width="10.5703125" style="20" customWidth="1"/>
    <col min="5124" max="5124" width="11.5703125" style="20" customWidth="1"/>
    <col min="5125" max="5125" width="14.85546875" style="20" customWidth="1"/>
    <col min="5126" max="5126" width="38.7109375" style="20" customWidth="1"/>
    <col min="5127" max="5127" width="11.7109375" style="20" customWidth="1"/>
    <col min="5128" max="5128" width="12.5703125" style="20" customWidth="1"/>
    <col min="5129" max="5129" width="20.5703125" style="20" customWidth="1"/>
    <col min="5130" max="5130" width="20.140625" style="20" customWidth="1"/>
    <col min="5131" max="5131" width="19.5703125" style="20" customWidth="1"/>
    <col min="5132" max="5132" width="10.5703125" style="20" customWidth="1"/>
    <col min="5133" max="5133" width="11" style="20" customWidth="1"/>
    <col min="5134" max="5134" width="9.140625" style="20" customWidth="1"/>
    <col min="5135" max="5138" width="6.85546875" style="20" customWidth="1"/>
    <col min="5139" max="5157" width="0" style="20" hidden="1" customWidth="1"/>
    <col min="5158" max="5376" width="11.42578125" style="20"/>
    <col min="5377" max="5377" width="4.5703125" style="20" customWidth="1"/>
    <col min="5378" max="5378" width="7" style="20" customWidth="1"/>
    <col min="5379" max="5379" width="10.5703125" style="20" customWidth="1"/>
    <col min="5380" max="5380" width="11.5703125" style="20" customWidth="1"/>
    <col min="5381" max="5381" width="14.85546875" style="20" customWidth="1"/>
    <col min="5382" max="5382" width="38.7109375" style="20" customWidth="1"/>
    <col min="5383" max="5383" width="11.7109375" style="20" customWidth="1"/>
    <col min="5384" max="5384" width="12.5703125" style="20" customWidth="1"/>
    <col min="5385" max="5385" width="20.5703125" style="20" customWidth="1"/>
    <col min="5386" max="5386" width="20.140625" style="20" customWidth="1"/>
    <col min="5387" max="5387" width="19.5703125" style="20" customWidth="1"/>
    <col min="5388" max="5388" width="10.5703125" style="20" customWidth="1"/>
    <col min="5389" max="5389" width="11" style="20" customWidth="1"/>
    <col min="5390" max="5390" width="9.140625" style="20" customWidth="1"/>
    <col min="5391" max="5394" width="6.85546875" style="20" customWidth="1"/>
    <col min="5395" max="5413" width="0" style="20" hidden="1" customWidth="1"/>
    <col min="5414" max="5632" width="11.42578125" style="20"/>
    <col min="5633" max="5633" width="4.5703125" style="20" customWidth="1"/>
    <col min="5634" max="5634" width="7" style="20" customWidth="1"/>
    <col min="5635" max="5635" width="10.5703125" style="20" customWidth="1"/>
    <col min="5636" max="5636" width="11.5703125" style="20" customWidth="1"/>
    <col min="5637" max="5637" width="14.85546875" style="20" customWidth="1"/>
    <col min="5638" max="5638" width="38.7109375" style="20" customWidth="1"/>
    <col min="5639" max="5639" width="11.7109375" style="20" customWidth="1"/>
    <col min="5640" max="5640" width="12.5703125" style="20" customWidth="1"/>
    <col min="5641" max="5641" width="20.5703125" style="20" customWidth="1"/>
    <col min="5642" max="5642" width="20.140625" style="20" customWidth="1"/>
    <col min="5643" max="5643" width="19.5703125" style="20" customWidth="1"/>
    <col min="5644" max="5644" width="10.5703125" style="20" customWidth="1"/>
    <col min="5645" max="5645" width="11" style="20" customWidth="1"/>
    <col min="5646" max="5646" width="9.140625" style="20" customWidth="1"/>
    <col min="5647" max="5650" width="6.85546875" style="20" customWidth="1"/>
    <col min="5651" max="5669" width="0" style="20" hidden="1" customWidth="1"/>
    <col min="5670" max="5888" width="11.42578125" style="20"/>
    <col min="5889" max="5889" width="4.5703125" style="20" customWidth="1"/>
    <col min="5890" max="5890" width="7" style="20" customWidth="1"/>
    <col min="5891" max="5891" width="10.5703125" style="20" customWidth="1"/>
    <col min="5892" max="5892" width="11.5703125" style="20" customWidth="1"/>
    <col min="5893" max="5893" width="14.85546875" style="20" customWidth="1"/>
    <col min="5894" max="5894" width="38.7109375" style="20" customWidth="1"/>
    <col min="5895" max="5895" width="11.7109375" style="20" customWidth="1"/>
    <col min="5896" max="5896" width="12.5703125" style="20" customWidth="1"/>
    <col min="5897" max="5897" width="20.5703125" style="20" customWidth="1"/>
    <col min="5898" max="5898" width="20.140625" style="20" customWidth="1"/>
    <col min="5899" max="5899" width="19.5703125" style="20" customWidth="1"/>
    <col min="5900" max="5900" width="10.5703125" style="20" customWidth="1"/>
    <col min="5901" max="5901" width="11" style="20" customWidth="1"/>
    <col min="5902" max="5902" width="9.140625" style="20" customWidth="1"/>
    <col min="5903" max="5906" width="6.85546875" style="20" customWidth="1"/>
    <col min="5907" max="5925" width="0" style="20" hidden="1" customWidth="1"/>
    <col min="5926" max="6144" width="11.42578125" style="20"/>
    <col min="6145" max="6145" width="4.5703125" style="20" customWidth="1"/>
    <col min="6146" max="6146" width="7" style="20" customWidth="1"/>
    <col min="6147" max="6147" width="10.5703125" style="20" customWidth="1"/>
    <col min="6148" max="6148" width="11.5703125" style="20" customWidth="1"/>
    <col min="6149" max="6149" width="14.85546875" style="20" customWidth="1"/>
    <col min="6150" max="6150" width="38.7109375" style="20" customWidth="1"/>
    <col min="6151" max="6151" width="11.7109375" style="20" customWidth="1"/>
    <col min="6152" max="6152" width="12.5703125" style="20" customWidth="1"/>
    <col min="6153" max="6153" width="20.5703125" style="20" customWidth="1"/>
    <col min="6154" max="6154" width="20.140625" style="20" customWidth="1"/>
    <col min="6155" max="6155" width="19.5703125" style="20" customWidth="1"/>
    <col min="6156" max="6156" width="10.5703125" style="20" customWidth="1"/>
    <col min="6157" max="6157" width="11" style="20" customWidth="1"/>
    <col min="6158" max="6158" width="9.140625" style="20" customWidth="1"/>
    <col min="6159" max="6162" width="6.85546875" style="20" customWidth="1"/>
    <col min="6163" max="6181" width="0" style="20" hidden="1" customWidth="1"/>
    <col min="6182" max="6400" width="11.42578125" style="20"/>
    <col min="6401" max="6401" width="4.5703125" style="20" customWidth="1"/>
    <col min="6402" max="6402" width="7" style="20" customWidth="1"/>
    <col min="6403" max="6403" width="10.5703125" style="20" customWidth="1"/>
    <col min="6404" max="6404" width="11.5703125" style="20" customWidth="1"/>
    <col min="6405" max="6405" width="14.85546875" style="20" customWidth="1"/>
    <col min="6406" max="6406" width="38.7109375" style="20" customWidth="1"/>
    <col min="6407" max="6407" width="11.7109375" style="20" customWidth="1"/>
    <col min="6408" max="6408" width="12.5703125" style="20" customWidth="1"/>
    <col min="6409" max="6409" width="20.5703125" style="20" customWidth="1"/>
    <col min="6410" max="6410" width="20.140625" style="20" customWidth="1"/>
    <col min="6411" max="6411" width="19.5703125" style="20" customWidth="1"/>
    <col min="6412" max="6412" width="10.5703125" style="20" customWidth="1"/>
    <col min="6413" max="6413" width="11" style="20" customWidth="1"/>
    <col min="6414" max="6414" width="9.140625" style="20" customWidth="1"/>
    <col min="6415" max="6418" width="6.85546875" style="20" customWidth="1"/>
    <col min="6419" max="6437" width="0" style="20" hidden="1" customWidth="1"/>
    <col min="6438" max="6656" width="11.42578125" style="20"/>
    <col min="6657" max="6657" width="4.5703125" style="20" customWidth="1"/>
    <col min="6658" max="6658" width="7" style="20" customWidth="1"/>
    <col min="6659" max="6659" width="10.5703125" style="20" customWidth="1"/>
    <col min="6660" max="6660" width="11.5703125" style="20" customWidth="1"/>
    <col min="6661" max="6661" width="14.85546875" style="20" customWidth="1"/>
    <col min="6662" max="6662" width="38.7109375" style="20" customWidth="1"/>
    <col min="6663" max="6663" width="11.7109375" style="20" customWidth="1"/>
    <col min="6664" max="6664" width="12.5703125" style="20" customWidth="1"/>
    <col min="6665" max="6665" width="20.5703125" style="20" customWidth="1"/>
    <col min="6666" max="6666" width="20.140625" style="20" customWidth="1"/>
    <col min="6667" max="6667" width="19.5703125" style="20" customWidth="1"/>
    <col min="6668" max="6668" width="10.5703125" style="20" customWidth="1"/>
    <col min="6669" max="6669" width="11" style="20" customWidth="1"/>
    <col min="6670" max="6670" width="9.140625" style="20" customWidth="1"/>
    <col min="6671" max="6674" width="6.85546875" style="20" customWidth="1"/>
    <col min="6675" max="6693" width="0" style="20" hidden="1" customWidth="1"/>
    <col min="6694" max="6912" width="11.42578125" style="20"/>
    <col min="6913" max="6913" width="4.5703125" style="20" customWidth="1"/>
    <col min="6914" max="6914" width="7" style="20" customWidth="1"/>
    <col min="6915" max="6915" width="10.5703125" style="20" customWidth="1"/>
    <col min="6916" max="6916" width="11.5703125" style="20" customWidth="1"/>
    <col min="6917" max="6917" width="14.85546875" style="20" customWidth="1"/>
    <col min="6918" max="6918" width="38.7109375" style="20" customWidth="1"/>
    <col min="6919" max="6919" width="11.7109375" style="20" customWidth="1"/>
    <col min="6920" max="6920" width="12.5703125" style="20" customWidth="1"/>
    <col min="6921" max="6921" width="20.5703125" style="20" customWidth="1"/>
    <col min="6922" max="6922" width="20.140625" style="20" customWidth="1"/>
    <col min="6923" max="6923" width="19.5703125" style="20" customWidth="1"/>
    <col min="6924" max="6924" width="10.5703125" style="20" customWidth="1"/>
    <col min="6925" max="6925" width="11" style="20" customWidth="1"/>
    <col min="6926" max="6926" width="9.140625" style="20" customWidth="1"/>
    <col min="6927" max="6930" width="6.85546875" style="20" customWidth="1"/>
    <col min="6931" max="6949" width="0" style="20" hidden="1" customWidth="1"/>
    <col min="6950" max="7168" width="11.42578125" style="20"/>
    <col min="7169" max="7169" width="4.5703125" style="20" customWidth="1"/>
    <col min="7170" max="7170" width="7" style="20" customWidth="1"/>
    <col min="7171" max="7171" width="10.5703125" style="20" customWidth="1"/>
    <col min="7172" max="7172" width="11.5703125" style="20" customWidth="1"/>
    <col min="7173" max="7173" width="14.85546875" style="20" customWidth="1"/>
    <col min="7174" max="7174" width="38.7109375" style="20" customWidth="1"/>
    <col min="7175" max="7175" width="11.7109375" style="20" customWidth="1"/>
    <col min="7176" max="7176" width="12.5703125" style="20" customWidth="1"/>
    <col min="7177" max="7177" width="20.5703125" style="20" customWidth="1"/>
    <col min="7178" max="7178" width="20.140625" style="20" customWidth="1"/>
    <col min="7179" max="7179" width="19.5703125" style="20" customWidth="1"/>
    <col min="7180" max="7180" width="10.5703125" style="20" customWidth="1"/>
    <col min="7181" max="7181" width="11" style="20" customWidth="1"/>
    <col min="7182" max="7182" width="9.140625" style="20" customWidth="1"/>
    <col min="7183" max="7186" width="6.85546875" style="20" customWidth="1"/>
    <col min="7187" max="7205" width="0" style="20" hidden="1" customWidth="1"/>
    <col min="7206" max="7424" width="11.42578125" style="20"/>
    <col min="7425" max="7425" width="4.5703125" style="20" customWidth="1"/>
    <col min="7426" max="7426" width="7" style="20" customWidth="1"/>
    <col min="7427" max="7427" width="10.5703125" style="20" customWidth="1"/>
    <col min="7428" max="7428" width="11.5703125" style="20" customWidth="1"/>
    <col min="7429" max="7429" width="14.85546875" style="20" customWidth="1"/>
    <col min="7430" max="7430" width="38.7109375" style="20" customWidth="1"/>
    <col min="7431" max="7431" width="11.7109375" style="20" customWidth="1"/>
    <col min="7432" max="7432" width="12.5703125" style="20" customWidth="1"/>
    <col min="7433" max="7433" width="20.5703125" style="20" customWidth="1"/>
    <col min="7434" max="7434" width="20.140625" style="20" customWidth="1"/>
    <col min="7435" max="7435" width="19.5703125" style="20" customWidth="1"/>
    <col min="7436" max="7436" width="10.5703125" style="20" customWidth="1"/>
    <col min="7437" max="7437" width="11" style="20" customWidth="1"/>
    <col min="7438" max="7438" width="9.140625" style="20" customWidth="1"/>
    <col min="7439" max="7442" width="6.85546875" style="20" customWidth="1"/>
    <col min="7443" max="7461" width="0" style="20" hidden="1" customWidth="1"/>
    <col min="7462" max="7680" width="11.42578125" style="20"/>
    <col min="7681" max="7681" width="4.5703125" style="20" customWidth="1"/>
    <col min="7682" max="7682" width="7" style="20" customWidth="1"/>
    <col min="7683" max="7683" width="10.5703125" style="20" customWidth="1"/>
    <col min="7684" max="7684" width="11.5703125" style="20" customWidth="1"/>
    <col min="7685" max="7685" width="14.85546875" style="20" customWidth="1"/>
    <col min="7686" max="7686" width="38.7109375" style="20" customWidth="1"/>
    <col min="7687" max="7687" width="11.7109375" style="20" customWidth="1"/>
    <col min="7688" max="7688" width="12.5703125" style="20" customWidth="1"/>
    <col min="7689" max="7689" width="20.5703125" style="20" customWidth="1"/>
    <col min="7690" max="7690" width="20.140625" style="20" customWidth="1"/>
    <col min="7691" max="7691" width="19.5703125" style="20" customWidth="1"/>
    <col min="7692" max="7692" width="10.5703125" style="20" customWidth="1"/>
    <col min="7693" max="7693" width="11" style="20" customWidth="1"/>
    <col min="7694" max="7694" width="9.140625" style="20" customWidth="1"/>
    <col min="7695" max="7698" width="6.85546875" style="20" customWidth="1"/>
    <col min="7699" max="7717" width="0" style="20" hidden="1" customWidth="1"/>
    <col min="7718" max="7936" width="11.42578125" style="20"/>
    <col min="7937" max="7937" width="4.5703125" style="20" customWidth="1"/>
    <col min="7938" max="7938" width="7" style="20" customWidth="1"/>
    <col min="7939" max="7939" width="10.5703125" style="20" customWidth="1"/>
    <col min="7940" max="7940" width="11.5703125" style="20" customWidth="1"/>
    <col min="7941" max="7941" width="14.85546875" style="20" customWidth="1"/>
    <col min="7942" max="7942" width="38.7109375" style="20" customWidth="1"/>
    <col min="7943" max="7943" width="11.7109375" style="20" customWidth="1"/>
    <col min="7944" max="7944" width="12.5703125" style="20" customWidth="1"/>
    <col min="7945" max="7945" width="20.5703125" style="20" customWidth="1"/>
    <col min="7946" max="7946" width="20.140625" style="20" customWidth="1"/>
    <col min="7947" max="7947" width="19.5703125" style="20" customWidth="1"/>
    <col min="7948" max="7948" width="10.5703125" style="20" customWidth="1"/>
    <col min="7949" max="7949" width="11" style="20" customWidth="1"/>
    <col min="7950" max="7950" width="9.140625" style="20" customWidth="1"/>
    <col min="7951" max="7954" width="6.85546875" style="20" customWidth="1"/>
    <col min="7955" max="7973" width="0" style="20" hidden="1" customWidth="1"/>
    <col min="7974" max="8192" width="11.42578125" style="20"/>
    <col min="8193" max="8193" width="4.5703125" style="20" customWidth="1"/>
    <col min="8194" max="8194" width="7" style="20" customWidth="1"/>
    <col min="8195" max="8195" width="10.5703125" style="20" customWidth="1"/>
    <col min="8196" max="8196" width="11.5703125" style="20" customWidth="1"/>
    <col min="8197" max="8197" width="14.85546875" style="20" customWidth="1"/>
    <col min="8198" max="8198" width="38.7109375" style="20" customWidth="1"/>
    <col min="8199" max="8199" width="11.7109375" style="20" customWidth="1"/>
    <col min="8200" max="8200" width="12.5703125" style="20" customWidth="1"/>
    <col min="8201" max="8201" width="20.5703125" style="20" customWidth="1"/>
    <col min="8202" max="8202" width="20.140625" style="20" customWidth="1"/>
    <col min="8203" max="8203" width="19.5703125" style="20" customWidth="1"/>
    <col min="8204" max="8204" width="10.5703125" style="20" customWidth="1"/>
    <col min="8205" max="8205" width="11" style="20" customWidth="1"/>
    <col min="8206" max="8206" width="9.140625" style="20" customWidth="1"/>
    <col min="8207" max="8210" width="6.85546875" style="20" customWidth="1"/>
    <col min="8211" max="8229" width="0" style="20" hidden="1" customWidth="1"/>
    <col min="8230" max="8448" width="11.42578125" style="20"/>
    <col min="8449" max="8449" width="4.5703125" style="20" customWidth="1"/>
    <col min="8450" max="8450" width="7" style="20" customWidth="1"/>
    <col min="8451" max="8451" width="10.5703125" style="20" customWidth="1"/>
    <col min="8452" max="8452" width="11.5703125" style="20" customWidth="1"/>
    <col min="8453" max="8453" width="14.85546875" style="20" customWidth="1"/>
    <col min="8454" max="8454" width="38.7109375" style="20" customWidth="1"/>
    <col min="8455" max="8455" width="11.7109375" style="20" customWidth="1"/>
    <col min="8456" max="8456" width="12.5703125" style="20" customWidth="1"/>
    <col min="8457" max="8457" width="20.5703125" style="20" customWidth="1"/>
    <col min="8458" max="8458" width="20.140625" style="20" customWidth="1"/>
    <col min="8459" max="8459" width="19.5703125" style="20" customWidth="1"/>
    <col min="8460" max="8460" width="10.5703125" style="20" customWidth="1"/>
    <col min="8461" max="8461" width="11" style="20" customWidth="1"/>
    <col min="8462" max="8462" width="9.140625" style="20" customWidth="1"/>
    <col min="8463" max="8466" width="6.85546875" style="20" customWidth="1"/>
    <col min="8467" max="8485" width="0" style="20" hidden="1" customWidth="1"/>
    <col min="8486" max="8704" width="11.42578125" style="20"/>
    <col min="8705" max="8705" width="4.5703125" style="20" customWidth="1"/>
    <col min="8706" max="8706" width="7" style="20" customWidth="1"/>
    <col min="8707" max="8707" width="10.5703125" style="20" customWidth="1"/>
    <col min="8708" max="8708" width="11.5703125" style="20" customWidth="1"/>
    <col min="8709" max="8709" width="14.85546875" style="20" customWidth="1"/>
    <col min="8710" max="8710" width="38.7109375" style="20" customWidth="1"/>
    <col min="8711" max="8711" width="11.7109375" style="20" customWidth="1"/>
    <col min="8712" max="8712" width="12.5703125" style="20" customWidth="1"/>
    <col min="8713" max="8713" width="20.5703125" style="20" customWidth="1"/>
    <col min="8714" max="8714" width="20.140625" style="20" customWidth="1"/>
    <col min="8715" max="8715" width="19.5703125" style="20" customWidth="1"/>
    <col min="8716" max="8716" width="10.5703125" style="20" customWidth="1"/>
    <col min="8717" max="8717" width="11" style="20" customWidth="1"/>
    <col min="8718" max="8718" width="9.140625" style="20" customWidth="1"/>
    <col min="8719" max="8722" width="6.85546875" style="20" customWidth="1"/>
    <col min="8723" max="8741" width="0" style="20" hidden="1" customWidth="1"/>
    <col min="8742" max="8960" width="11.42578125" style="20"/>
    <col min="8961" max="8961" width="4.5703125" style="20" customWidth="1"/>
    <col min="8962" max="8962" width="7" style="20" customWidth="1"/>
    <col min="8963" max="8963" width="10.5703125" style="20" customWidth="1"/>
    <col min="8964" max="8964" width="11.5703125" style="20" customWidth="1"/>
    <col min="8965" max="8965" width="14.85546875" style="20" customWidth="1"/>
    <col min="8966" max="8966" width="38.7109375" style="20" customWidth="1"/>
    <col min="8967" max="8967" width="11.7109375" style="20" customWidth="1"/>
    <col min="8968" max="8968" width="12.5703125" style="20" customWidth="1"/>
    <col min="8969" max="8969" width="20.5703125" style="20" customWidth="1"/>
    <col min="8970" max="8970" width="20.140625" style="20" customWidth="1"/>
    <col min="8971" max="8971" width="19.5703125" style="20" customWidth="1"/>
    <col min="8972" max="8972" width="10.5703125" style="20" customWidth="1"/>
    <col min="8973" max="8973" width="11" style="20" customWidth="1"/>
    <col min="8974" max="8974" width="9.140625" style="20" customWidth="1"/>
    <col min="8975" max="8978" width="6.85546875" style="20" customWidth="1"/>
    <col min="8979" max="8997" width="0" style="20" hidden="1" customWidth="1"/>
    <col min="8998" max="9216" width="11.42578125" style="20"/>
    <col min="9217" max="9217" width="4.5703125" style="20" customWidth="1"/>
    <col min="9218" max="9218" width="7" style="20" customWidth="1"/>
    <col min="9219" max="9219" width="10.5703125" style="20" customWidth="1"/>
    <col min="9220" max="9220" width="11.5703125" style="20" customWidth="1"/>
    <col min="9221" max="9221" width="14.85546875" style="20" customWidth="1"/>
    <col min="9222" max="9222" width="38.7109375" style="20" customWidth="1"/>
    <col min="9223" max="9223" width="11.7109375" style="20" customWidth="1"/>
    <col min="9224" max="9224" width="12.5703125" style="20" customWidth="1"/>
    <col min="9225" max="9225" width="20.5703125" style="20" customWidth="1"/>
    <col min="9226" max="9226" width="20.140625" style="20" customWidth="1"/>
    <col min="9227" max="9227" width="19.5703125" style="20" customWidth="1"/>
    <col min="9228" max="9228" width="10.5703125" style="20" customWidth="1"/>
    <col min="9229" max="9229" width="11" style="20" customWidth="1"/>
    <col min="9230" max="9230" width="9.140625" style="20" customWidth="1"/>
    <col min="9231" max="9234" width="6.85546875" style="20" customWidth="1"/>
    <col min="9235" max="9253" width="0" style="20" hidden="1" customWidth="1"/>
    <col min="9254" max="9472" width="11.42578125" style="20"/>
    <col min="9473" max="9473" width="4.5703125" style="20" customWidth="1"/>
    <col min="9474" max="9474" width="7" style="20" customWidth="1"/>
    <col min="9475" max="9475" width="10.5703125" style="20" customWidth="1"/>
    <col min="9476" max="9476" width="11.5703125" style="20" customWidth="1"/>
    <col min="9477" max="9477" width="14.85546875" style="20" customWidth="1"/>
    <col min="9478" max="9478" width="38.7109375" style="20" customWidth="1"/>
    <col min="9479" max="9479" width="11.7109375" style="20" customWidth="1"/>
    <col min="9480" max="9480" width="12.5703125" style="20" customWidth="1"/>
    <col min="9481" max="9481" width="20.5703125" style="20" customWidth="1"/>
    <col min="9482" max="9482" width="20.140625" style="20" customWidth="1"/>
    <col min="9483" max="9483" width="19.5703125" style="20" customWidth="1"/>
    <col min="9484" max="9484" width="10.5703125" style="20" customWidth="1"/>
    <col min="9485" max="9485" width="11" style="20" customWidth="1"/>
    <col min="9486" max="9486" width="9.140625" style="20" customWidth="1"/>
    <col min="9487" max="9490" width="6.85546875" style="20" customWidth="1"/>
    <col min="9491" max="9509" width="0" style="20" hidden="1" customWidth="1"/>
    <col min="9510" max="9728" width="11.42578125" style="20"/>
    <col min="9729" max="9729" width="4.5703125" style="20" customWidth="1"/>
    <col min="9730" max="9730" width="7" style="20" customWidth="1"/>
    <col min="9731" max="9731" width="10.5703125" style="20" customWidth="1"/>
    <col min="9732" max="9732" width="11.5703125" style="20" customWidth="1"/>
    <col min="9733" max="9733" width="14.85546875" style="20" customWidth="1"/>
    <col min="9734" max="9734" width="38.7109375" style="20" customWidth="1"/>
    <col min="9735" max="9735" width="11.7109375" style="20" customWidth="1"/>
    <col min="9736" max="9736" width="12.5703125" style="20" customWidth="1"/>
    <col min="9737" max="9737" width="20.5703125" style="20" customWidth="1"/>
    <col min="9738" max="9738" width="20.140625" style="20" customWidth="1"/>
    <col min="9739" max="9739" width="19.5703125" style="20" customWidth="1"/>
    <col min="9740" max="9740" width="10.5703125" style="20" customWidth="1"/>
    <col min="9741" max="9741" width="11" style="20" customWidth="1"/>
    <col min="9742" max="9742" width="9.140625" style="20" customWidth="1"/>
    <col min="9743" max="9746" width="6.85546875" style="20" customWidth="1"/>
    <col min="9747" max="9765" width="0" style="20" hidden="1" customWidth="1"/>
    <col min="9766" max="9984" width="11.42578125" style="20"/>
    <col min="9985" max="9985" width="4.5703125" style="20" customWidth="1"/>
    <col min="9986" max="9986" width="7" style="20" customWidth="1"/>
    <col min="9987" max="9987" width="10.5703125" style="20" customWidth="1"/>
    <col min="9988" max="9988" width="11.5703125" style="20" customWidth="1"/>
    <col min="9989" max="9989" width="14.85546875" style="20" customWidth="1"/>
    <col min="9990" max="9990" width="38.7109375" style="20" customWidth="1"/>
    <col min="9991" max="9991" width="11.7109375" style="20" customWidth="1"/>
    <col min="9992" max="9992" width="12.5703125" style="20" customWidth="1"/>
    <col min="9993" max="9993" width="20.5703125" style="20" customWidth="1"/>
    <col min="9994" max="9994" width="20.140625" style="20" customWidth="1"/>
    <col min="9995" max="9995" width="19.5703125" style="20" customWidth="1"/>
    <col min="9996" max="9996" width="10.5703125" style="20" customWidth="1"/>
    <col min="9997" max="9997" width="11" style="20" customWidth="1"/>
    <col min="9998" max="9998" width="9.140625" style="20" customWidth="1"/>
    <col min="9999" max="10002" width="6.85546875" style="20" customWidth="1"/>
    <col min="10003" max="10021" width="0" style="20" hidden="1" customWidth="1"/>
    <col min="10022" max="10240" width="11.42578125" style="20"/>
    <col min="10241" max="10241" width="4.5703125" style="20" customWidth="1"/>
    <col min="10242" max="10242" width="7" style="20" customWidth="1"/>
    <col min="10243" max="10243" width="10.5703125" style="20" customWidth="1"/>
    <col min="10244" max="10244" width="11.5703125" style="20" customWidth="1"/>
    <col min="10245" max="10245" width="14.85546875" style="20" customWidth="1"/>
    <col min="10246" max="10246" width="38.7109375" style="20" customWidth="1"/>
    <col min="10247" max="10247" width="11.7109375" style="20" customWidth="1"/>
    <col min="10248" max="10248" width="12.5703125" style="20" customWidth="1"/>
    <col min="10249" max="10249" width="20.5703125" style="20" customWidth="1"/>
    <col min="10250" max="10250" width="20.140625" style="20" customWidth="1"/>
    <col min="10251" max="10251" width="19.5703125" style="20" customWidth="1"/>
    <col min="10252" max="10252" width="10.5703125" style="20" customWidth="1"/>
    <col min="10253" max="10253" width="11" style="20" customWidth="1"/>
    <col min="10254" max="10254" width="9.140625" style="20" customWidth="1"/>
    <col min="10255" max="10258" width="6.85546875" style="20" customWidth="1"/>
    <col min="10259" max="10277" width="0" style="20" hidden="1" customWidth="1"/>
    <col min="10278" max="10496" width="11.42578125" style="20"/>
    <col min="10497" max="10497" width="4.5703125" style="20" customWidth="1"/>
    <col min="10498" max="10498" width="7" style="20" customWidth="1"/>
    <col min="10499" max="10499" width="10.5703125" style="20" customWidth="1"/>
    <col min="10500" max="10500" width="11.5703125" style="20" customWidth="1"/>
    <col min="10501" max="10501" width="14.85546875" style="20" customWidth="1"/>
    <col min="10502" max="10502" width="38.7109375" style="20" customWidth="1"/>
    <col min="10503" max="10503" width="11.7109375" style="20" customWidth="1"/>
    <col min="10504" max="10504" width="12.5703125" style="20" customWidth="1"/>
    <col min="10505" max="10505" width="20.5703125" style="20" customWidth="1"/>
    <col min="10506" max="10506" width="20.140625" style="20" customWidth="1"/>
    <col min="10507" max="10507" width="19.5703125" style="20" customWidth="1"/>
    <col min="10508" max="10508" width="10.5703125" style="20" customWidth="1"/>
    <col min="10509" max="10509" width="11" style="20" customWidth="1"/>
    <col min="10510" max="10510" width="9.140625" style="20" customWidth="1"/>
    <col min="10511" max="10514" width="6.85546875" style="20" customWidth="1"/>
    <col min="10515" max="10533" width="0" style="20" hidden="1" customWidth="1"/>
    <col min="10534" max="10752" width="11.42578125" style="20"/>
    <col min="10753" max="10753" width="4.5703125" style="20" customWidth="1"/>
    <col min="10754" max="10754" width="7" style="20" customWidth="1"/>
    <col min="10755" max="10755" width="10.5703125" style="20" customWidth="1"/>
    <col min="10756" max="10756" width="11.5703125" style="20" customWidth="1"/>
    <col min="10757" max="10757" width="14.85546875" style="20" customWidth="1"/>
    <col min="10758" max="10758" width="38.7109375" style="20" customWidth="1"/>
    <col min="10759" max="10759" width="11.7109375" style="20" customWidth="1"/>
    <col min="10760" max="10760" width="12.5703125" style="20" customWidth="1"/>
    <col min="10761" max="10761" width="20.5703125" style="20" customWidth="1"/>
    <col min="10762" max="10762" width="20.140625" style="20" customWidth="1"/>
    <col min="10763" max="10763" width="19.5703125" style="20" customWidth="1"/>
    <col min="10764" max="10764" width="10.5703125" style="20" customWidth="1"/>
    <col min="10765" max="10765" width="11" style="20" customWidth="1"/>
    <col min="10766" max="10766" width="9.140625" style="20" customWidth="1"/>
    <col min="10767" max="10770" width="6.85546875" style="20" customWidth="1"/>
    <col min="10771" max="10789" width="0" style="20" hidden="1" customWidth="1"/>
    <col min="10790" max="11008" width="11.42578125" style="20"/>
    <col min="11009" max="11009" width="4.5703125" style="20" customWidth="1"/>
    <col min="11010" max="11010" width="7" style="20" customWidth="1"/>
    <col min="11011" max="11011" width="10.5703125" style="20" customWidth="1"/>
    <col min="11012" max="11012" width="11.5703125" style="20" customWidth="1"/>
    <col min="11013" max="11013" width="14.85546875" style="20" customWidth="1"/>
    <col min="11014" max="11014" width="38.7109375" style="20" customWidth="1"/>
    <col min="11015" max="11015" width="11.7109375" style="20" customWidth="1"/>
    <col min="11016" max="11016" width="12.5703125" style="20" customWidth="1"/>
    <col min="11017" max="11017" width="20.5703125" style="20" customWidth="1"/>
    <col min="11018" max="11018" width="20.140625" style="20" customWidth="1"/>
    <col min="11019" max="11019" width="19.5703125" style="20" customWidth="1"/>
    <col min="11020" max="11020" width="10.5703125" style="20" customWidth="1"/>
    <col min="11021" max="11021" width="11" style="20" customWidth="1"/>
    <col min="11022" max="11022" width="9.140625" style="20" customWidth="1"/>
    <col min="11023" max="11026" width="6.85546875" style="20" customWidth="1"/>
    <col min="11027" max="11045" width="0" style="20" hidden="1" customWidth="1"/>
    <col min="11046" max="11264" width="11.42578125" style="20"/>
    <col min="11265" max="11265" width="4.5703125" style="20" customWidth="1"/>
    <col min="11266" max="11266" width="7" style="20" customWidth="1"/>
    <col min="11267" max="11267" width="10.5703125" style="20" customWidth="1"/>
    <col min="11268" max="11268" width="11.5703125" style="20" customWidth="1"/>
    <col min="11269" max="11269" width="14.85546875" style="20" customWidth="1"/>
    <col min="11270" max="11270" width="38.7109375" style="20" customWidth="1"/>
    <col min="11271" max="11271" width="11.7109375" style="20" customWidth="1"/>
    <col min="11272" max="11272" width="12.5703125" style="20" customWidth="1"/>
    <col min="11273" max="11273" width="20.5703125" style="20" customWidth="1"/>
    <col min="11274" max="11274" width="20.140625" style="20" customWidth="1"/>
    <col min="11275" max="11275" width="19.5703125" style="20" customWidth="1"/>
    <col min="11276" max="11276" width="10.5703125" style="20" customWidth="1"/>
    <col min="11277" max="11277" width="11" style="20" customWidth="1"/>
    <col min="11278" max="11278" width="9.140625" style="20" customWidth="1"/>
    <col min="11279" max="11282" width="6.85546875" style="20" customWidth="1"/>
    <col min="11283" max="11301" width="0" style="20" hidden="1" customWidth="1"/>
    <col min="11302" max="11520" width="11.42578125" style="20"/>
    <col min="11521" max="11521" width="4.5703125" style="20" customWidth="1"/>
    <col min="11522" max="11522" width="7" style="20" customWidth="1"/>
    <col min="11523" max="11523" width="10.5703125" style="20" customWidth="1"/>
    <col min="11524" max="11524" width="11.5703125" style="20" customWidth="1"/>
    <col min="11525" max="11525" width="14.85546875" style="20" customWidth="1"/>
    <col min="11526" max="11526" width="38.7109375" style="20" customWidth="1"/>
    <col min="11527" max="11527" width="11.7109375" style="20" customWidth="1"/>
    <col min="11528" max="11528" width="12.5703125" style="20" customWidth="1"/>
    <col min="11529" max="11529" width="20.5703125" style="20" customWidth="1"/>
    <col min="11530" max="11530" width="20.140625" style="20" customWidth="1"/>
    <col min="11531" max="11531" width="19.5703125" style="20" customWidth="1"/>
    <col min="11532" max="11532" width="10.5703125" style="20" customWidth="1"/>
    <col min="11533" max="11533" width="11" style="20" customWidth="1"/>
    <col min="11534" max="11534" width="9.140625" style="20" customWidth="1"/>
    <col min="11535" max="11538" width="6.85546875" style="20" customWidth="1"/>
    <col min="11539" max="11557" width="0" style="20" hidden="1" customWidth="1"/>
    <col min="11558" max="11776" width="11.42578125" style="20"/>
    <col min="11777" max="11777" width="4.5703125" style="20" customWidth="1"/>
    <col min="11778" max="11778" width="7" style="20" customWidth="1"/>
    <col min="11779" max="11779" width="10.5703125" style="20" customWidth="1"/>
    <col min="11780" max="11780" width="11.5703125" style="20" customWidth="1"/>
    <col min="11781" max="11781" width="14.85546875" style="20" customWidth="1"/>
    <col min="11782" max="11782" width="38.7109375" style="20" customWidth="1"/>
    <col min="11783" max="11783" width="11.7109375" style="20" customWidth="1"/>
    <col min="11784" max="11784" width="12.5703125" style="20" customWidth="1"/>
    <col min="11785" max="11785" width="20.5703125" style="20" customWidth="1"/>
    <col min="11786" max="11786" width="20.140625" style="20" customWidth="1"/>
    <col min="11787" max="11787" width="19.5703125" style="20" customWidth="1"/>
    <col min="11788" max="11788" width="10.5703125" style="20" customWidth="1"/>
    <col min="11789" max="11789" width="11" style="20" customWidth="1"/>
    <col min="11790" max="11790" width="9.140625" style="20" customWidth="1"/>
    <col min="11791" max="11794" width="6.85546875" style="20" customWidth="1"/>
    <col min="11795" max="11813" width="0" style="20" hidden="1" customWidth="1"/>
    <col min="11814" max="12032" width="11.42578125" style="20"/>
    <col min="12033" max="12033" width="4.5703125" style="20" customWidth="1"/>
    <col min="12034" max="12034" width="7" style="20" customWidth="1"/>
    <col min="12035" max="12035" width="10.5703125" style="20" customWidth="1"/>
    <col min="12036" max="12036" width="11.5703125" style="20" customWidth="1"/>
    <col min="12037" max="12037" width="14.85546875" style="20" customWidth="1"/>
    <col min="12038" max="12038" width="38.7109375" style="20" customWidth="1"/>
    <col min="12039" max="12039" width="11.7109375" style="20" customWidth="1"/>
    <col min="12040" max="12040" width="12.5703125" style="20" customWidth="1"/>
    <col min="12041" max="12041" width="20.5703125" style="20" customWidth="1"/>
    <col min="12042" max="12042" width="20.140625" style="20" customWidth="1"/>
    <col min="12043" max="12043" width="19.5703125" style="20" customWidth="1"/>
    <col min="12044" max="12044" width="10.5703125" style="20" customWidth="1"/>
    <col min="12045" max="12045" width="11" style="20" customWidth="1"/>
    <col min="12046" max="12046" width="9.140625" style="20" customWidth="1"/>
    <col min="12047" max="12050" width="6.85546875" style="20" customWidth="1"/>
    <col min="12051" max="12069" width="0" style="20" hidden="1" customWidth="1"/>
    <col min="12070" max="12288" width="11.42578125" style="20"/>
    <col min="12289" max="12289" width="4.5703125" style="20" customWidth="1"/>
    <col min="12290" max="12290" width="7" style="20" customWidth="1"/>
    <col min="12291" max="12291" width="10.5703125" style="20" customWidth="1"/>
    <col min="12292" max="12292" width="11.5703125" style="20" customWidth="1"/>
    <col min="12293" max="12293" width="14.85546875" style="20" customWidth="1"/>
    <col min="12294" max="12294" width="38.7109375" style="20" customWidth="1"/>
    <col min="12295" max="12295" width="11.7109375" style="20" customWidth="1"/>
    <col min="12296" max="12296" width="12.5703125" style="20" customWidth="1"/>
    <col min="12297" max="12297" width="20.5703125" style="20" customWidth="1"/>
    <col min="12298" max="12298" width="20.140625" style="20" customWidth="1"/>
    <col min="12299" max="12299" width="19.5703125" style="20" customWidth="1"/>
    <col min="12300" max="12300" width="10.5703125" style="20" customWidth="1"/>
    <col min="12301" max="12301" width="11" style="20" customWidth="1"/>
    <col min="12302" max="12302" width="9.140625" style="20" customWidth="1"/>
    <col min="12303" max="12306" width="6.85546875" style="20" customWidth="1"/>
    <col min="12307" max="12325" width="0" style="20" hidden="1" customWidth="1"/>
    <col min="12326" max="12544" width="11.42578125" style="20"/>
    <col min="12545" max="12545" width="4.5703125" style="20" customWidth="1"/>
    <col min="12546" max="12546" width="7" style="20" customWidth="1"/>
    <col min="12547" max="12547" width="10.5703125" style="20" customWidth="1"/>
    <col min="12548" max="12548" width="11.5703125" style="20" customWidth="1"/>
    <col min="12549" max="12549" width="14.85546875" style="20" customWidth="1"/>
    <col min="12550" max="12550" width="38.7109375" style="20" customWidth="1"/>
    <col min="12551" max="12551" width="11.7109375" style="20" customWidth="1"/>
    <col min="12552" max="12552" width="12.5703125" style="20" customWidth="1"/>
    <col min="12553" max="12553" width="20.5703125" style="20" customWidth="1"/>
    <col min="12554" max="12554" width="20.140625" style="20" customWidth="1"/>
    <col min="12555" max="12555" width="19.5703125" style="20" customWidth="1"/>
    <col min="12556" max="12556" width="10.5703125" style="20" customWidth="1"/>
    <col min="12557" max="12557" width="11" style="20" customWidth="1"/>
    <col min="12558" max="12558" width="9.140625" style="20" customWidth="1"/>
    <col min="12559" max="12562" width="6.85546875" style="20" customWidth="1"/>
    <col min="12563" max="12581" width="0" style="20" hidden="1" customWidth="1"/>
    <col min="12582" max="12800" width="11.42578125" style="20"/>
    <col min="12801" max="12801" width="4.5703125" style="20" customWidth="1"/>
    <col min="12802" max="12802" width="7" style="20" customWidth="1"/>
    <col min="12803" max="12803" width="10.5703125" style="20" customWidth="1"/>
    <col min="12804" max="12804" width="11.5703125" style="20" customWidth="1"/>
    <col min="12805" max="12805" width="14.85546875" style="20" customWidth="1"/>
    <col min="12806" max="12806" width="38.7109375" style="20" customWidth="1"/>
    <col min="12807" max="12807" width="11.7109375" style="20" customWidth="1"/>
    <col min="12808" max="12808" width="12.5703125" style="20" customWidth="1"/>
    <col min="12809" max="12809" width="20.5703125" style="20" customWidth="1"/>
    <col min="12810" max="12810" width="20.140625" style="20" customWidth="1"/>
    <col min="12811" max="12811" width="19.5703125" style="20" customWidth="1"/>
    <col min="12812" max="12812" width="10.5703125" style="20" customWidth="1"/>
    <col min="12813" max="12813" width="11" style="20" customWidth="1"/>
    <col min="12814" max="12814" width="9.140625" style="20" customWidth="1"/>
    <col min="12815" max="12818" width="6.85546875" style="20" customWidth="1"/>
    <col min="12819" max="12837" width="0" style="20" hidden="1" customWidth="1"/>
    <col min="12838" max="13056" width="11.42578125" style="20"/>
    <col min="13057" max="13057" width="4.5703125" style="20" customWidth="1"/>
    <col min="13058" max="13058" width="7" style="20" customWidth="1"/>
    <col min="13059" max="13059" width="10.5703125" style="20" customWidth="1"/>
    <col min="13060" max="13060" width="11.5703125" style="20" customWidth="1"/>
    <col min="13061" max="13061" width="14.85546875" style="20" customWidth="1"/>
    <col min="13062" max="13062" width="38.7109375" style="20" customWidth="1"/>
    <col min="13063" max="13063" width="11.7109375" style="20" customWidth="1"/>
    <col min="13064" max="13064" width="12.5703125" style="20" customWidth="1"/>
    <col min="13065" max="13065" width="20.5703125" style="20" customWidth="1"/>
    <col min="13066" max="13066" width="20.140625" style="20" customWidth="1"/>
    <col min="13067" max="13067" width="19.5703125" style="20" customWidth="1"/>
    <col min="13068" max="13068" width="10.5703125" style="20" customWidth="1"/>
    <col min="13069" max="13069" width="11" style="20" customWidth="1"/>
    <col min="13070" max="13070" width="9.140625" style="20" customWidth="1"/>
    <col min="13071" max="13074" width="6.85546875" style="20" customWidth="1"/>
    <col min="13075" max="13093" width="0" style="20" hidden="1" customWidth="1"/>
    <col min="13094" max="13312" width="11.42578125" style="20"/>
    <col min="13313" max="13313" width="4.5703125" style="20" customWidth="1"/>
    <col min="13314" max="13314" width="7" style="20" customWidth="1"/>
    <col min="13315" max="13315" width="10.5703125" style="20" customWidth="1"/>
    <col min="13316" max="13316" width="11.5703125" style="20" customWidth="1"/>
    <col min="13317" max="13317" width="14.85546875" style="20" customWidth="1"/>
    <col min="13318" max="13318" width="38.7109375" style="20" customWidth="1"/>
    <col min="13319" max="13319" width="11.7109375" style="20" customWidth="1"/>
    <col min="13320" max="13320" width="12.5703125" style="20" customWidth="1"/>
    <col min="13321" max="13321" width="20.5703125" style="20" customWidth="1"/>
    <col min="13322" max="13322" width="20.140625" style="20" customWidth="1"/>
    <col min="13323" max="13323" width="19.5703125" style="20" customWidth="1"/>
    <col min="13324" max="13324" width="10.5703125" style="20" customWidth="1"/>
    <col min="13325" max="13325" width="11" style="20" customWidth="1"/>
    <col min="13326" max="13326" width="9.140625" style="20" customWidth="1"/>
    <col min="13327" max="13330" width="6.85546875" style="20" customWidth="1"/>
    <col min="13331" max="13349" width="0" style="20" hidden="1" customWidth="1"/>
    <col min="13350" max="13568" width="11.42578125" style="20"/>
    <col min="13569" max="13569" width="4.5703125" style="20" customWidth="1"/>
    <col min="13570" max="13570" width="7" style="20" customWidth="1"/>
    <col min="13571" max="13571" width="10.5703125" style="20" customWidth="1"/>
    <col min="13572" max="13572" width="11.5703125" style="20" customWidth="1"/>
    <col min="13573" max="13573" width="14.85546875" style="20" customWidth="1"/>
    <col min="13574" max="13574" width="38.7109375" style="20" customWidth="1"/>
    <col min="13575" max="13575" width="11.7109375" style="20" customWidth="1"/>
    <col min="13576" max="13576" width="12.5703125" style="20" customWidth="1"/>
    <col min="13577" max="13577" width="20.5703125" style="20" customWidth="1"/>
    <col min="13578" max="13578" width="20.140625" style="20" customWidth="1"/>
    <col min="13579" max="13579" width="19.5703125" style="20" customWidth="1"/>
    <col min="13580" max="13580" width="10.5703125" style="20" customWidth="1"/>
    <col min="13581" max="13581" width="11" style="20" customWidth="1"/>
    <col min="13582" max="13582" width="9.140625" style="20" customWidth="1"/>
    <col min="13583" max="13586" width="6.85546875" style="20" customWidth="1"/>
    <col min="13587" max="13605" width="0" style="20" hidden="1" customWidth="1"/>
    <col min="13606" max="13824" width="11.42578125" style="20"/>
    <col min="13825" max="13825" width="4.5703125" style="20" customWidth="1"/>
    <col min="13826" max="13826" width="7" style="20" customWidth="1"/>
    <col min="13827" max="13827" width="10.5703125" style="20" customWidth="1"/>
    <col min="13828" max="13828" width="11.5703125" style="20" customWidth="1"/>
    <col min="13829" max="13829" width="14.85546875" style="20" customWidth="1"/>
    <col min="13830" max="13830" width="38.7109375" style="20" customWidth="1"/>
    <col min="13831" max="13831" width="11.7109375" style="20" customWidth="1"/>
    <col min="13832" max="13832" width="12.5703125" style="20" customWidth="1"/>
    <col min="13833" max="13833" width="20.5703125" style="20" customWidth="1"/>
    <col min="13834" max="13834" width="20.140625" style="20" customWidth="1"/>
    <col min="13835" max="13835" width="19.5703125" style="20" customWidth="1"/>
    <col min="13836" max="13836" width="10.5703125" style="20" customWidth="1"/>
    <col min="13837" max="13837" width="11" style="20" customWidth="1"/>
    <col min="13838" max="13838" width="9.140625" style="20" customWidth="1"/>
    <col min="13839" max="13842" width="6.85546875" style="20" customWidth="1"/>
    <col min="13843" max="13861" width="0" style="20" hidden="1" customWidth="1"/>
    <col min="13862" max="14080" width="11.42578125" style="20"/>
    <col min="14081" max="14081" width="4.5703125" style="20" customWidth="1"/>
    <col min="14082" max="14082" width="7" style="20" customWidth="1"/>
    <col min="14083" max="14083" width="10.5703125" style="20" customWidth="1"/>
    <col min="14084" max="14084" width="11.5703125" style="20" customWidth="1"/>
    <col min="14085" max="14085" width="14.85546875" style="20" customWidth="1"/>
    <col min="14086" max="14086" width="38.7109375" style="20" customWidth="1"/>
    <col min="14087" max="14087" width="11.7109375" style="20" customWidth="1"/>
    <col min="14088" max="14088" width="12.5703125" style="20" customWidth="1"/>
    <col min="14089" max="14089" width="20.5703125" style="20" customWidth="1"/>
    <col min="14090" max="14090" width="20.140625" style="20" customWidth="1"/>
    <col min="14091" max="14091" width="19.5703125" style="20" customWidth="1"/>
    <col min="14092" max="14092" width="10.5703125" style="20" customWidth="1"/>
    <col min="14093" max="14093" width="11" style="20" customWidth="1"/>
    <col min="14094" max="14094" width="9.140625" style="20" customWidth="1"/>
    <col min="14095" max="14098" width="6.85546875" style="20" customWidth="1"/>
    <col min="14099" max="14117" width="0" style="20" hidden="1" customWidth="1"/>
    <col min="14118" max="14336" width="11.42578125" style="20"/>
    <col min="14337" max="14337" width="4.5703125" style="20" customWidth="1"/>
    <col min="14338" max="14338" width="7" style="20" customWidth="1"/>
    <col min="14339" max="14339" width="10.5703125" style="20" customWidth="1"/>
    <col min="14340" max="14340" width="11.5703125" style="20" customWidth="1"/>
    <col min="14341" max="14341" width="14.85546875" style="20" customWidth="1"/>
    <col min="14342" max="14342" width="38.7109375" style="20" customWidth="1"/>
    <col min="14343" max="14343" width="11.7109375" style="20" customWidth="1"/>
    <col min="14344" max="14344" width="12.5703125" style="20" customWidth="1"/>
    <col min="14345" max="14345" width="20.5703125" style="20" customWidth="1"/>
    <col min="14346" max="14346" width="20.140625" style="20" customWidth="1"/>
    <col min="14347" max="14347" width="19.5703125" style="20" customWidth="1"/>
    <col min="14348" max="14348" width="10.5703125" style="20" customWidth="1"/>
    <col min="14349" max="14349" width="11" style="20" customWidth="1"/>
    <col min="14350" max="14350" width="9.140625" style="20" customWidth="1"/>
    <col min="14351" max="14354" width="6.85546875" style="20" customWidth="1"/>
    <col min="14355" max="14373" width="0" style="20" hidden="1" customWidth="1"/>
    <col min="14374" max="14592" width="11.42578125" style="20"/>
    <col min="14593" max="14593" width="4.5703125" style="20" customWidth="1"/>
    <col min="14594" max="14594" width="7" style="20" customWidth="1"/>
    <col min="14595" max="14595" width="10.5703125" style="20" customWidth="1"/>
    <col min="14596" max="14596" width="11.5703125" style="20" customWidth="1"/>
    <col min="14597" max="14597" width="14.85546875" style="20" customWidth="1"/>
    <col min="14598" max="14598" width="38.7109375" style="20" customWidth="1"/>
    <col min="14599" max="14599" width="11.7109375" style="20" customWidth="1"/>
    <col min="14600" max="14600" width="12.5703125" style="20" customWidth="1"/>
    <col min="14601" max="14601" width="20.5703125" style="20" customWidth="1"/>
    <col min="14602" max="14602" width="20.140625" style="20" customWidth="1"/>
    <col min="14603" max="14603" width="19.5703125" style="20" customWidth="1"/>
    <col min="14604" max="14604" width="10.5703125" style="20" customWidth="1"/>
    <col min="14605" max="14605" width="11" style="20" customWidth="1"/>
    <col min="14606" max="14606" width="9.140625" style="20" customWidth="1"/>
    <col min="14607" max="14610" width="6.85546875" style="20" customWidth="1"/>
    <col min="14611" max="14629" width="0" style="20" hidden="1" customWidth="1"/>
    <col min="14630" max="14848" width="11.42578125" style="20"/>
    <col min="14849" max="14849" width="4.5703125" style="20" customWidth="1"/>
    <col min="14850" max="14850" width="7" style="20" customWidth="1"/>
    <col min="14851" max="14851" width="10.5703125" style="20" customWidth="1"/>
    <col min="14852" max="14852" width="11.5703125" style="20" customWidth="1"/>
    <col min="14853" max="14853" width="14.85546875" style="20" customWidth="1"/>
    <col min="14854" max="14854" width="38.7109375" style="20" customWidth="1"/>
    <col min="14855" max="14855" width="11.7109375" style="20" customWidth="1"/>
    <col min="14856" max="14856" width="12.5703125" style="20" customWidth="1"/>
    <col min="14857" max="14857" width="20.5703125" style="20" customWidth="1"/>
    <col min="14858" max="14858" width="20.140625" style="20" customWidth="1"/>
    <col min="14859" max="14859" width="19.5703125" style="20" customWidth="1"/>
    <col min="14860" max="14860" width="10.5703125" style="20" customWidth="1"/>
    <col min="14861" max="14861" width="11" style="20" customWidth="1"/>
    <col min="14862" max="14862" width="9.140625" style="20" customWidth="1"/>
    <col min="14863" max="14866" width="6.85546875" style="20" customWidth="1"/>
    <col min="14867" max="14885" width="0" style="20" hidden="1" customWidth="1"/>
    <col min="14886" max="15104" width="11.42578125" style="20"/>
    <col min="15105" max="15105" width="4.5703125" style="20" customWidth="1"/>
    <col min="15106" max="15106" width="7" style="20" customWidth="1"/>
    <col min="15107" max="15107" width="10.5703125" style="20" customWidth="1"/>
    <col min="15108" max="15108" width="11.5703125" style="20" customWidth="1"/>
    <col min="15109" max="15109" width="14.85546875" style="20" customWidth="1"/>
    <col min="15110" max="15110" width="38.7109375" style="20" customWidth="1"/>
    <col min="15111" max="15111" width="11.7109375" style="20" customWidth="1"/>
    <col min="15112" max="15112" width="12.5703125" style="20" customWidth="1"/>
    <col min="15113" max="15113" width="20.5703125" style="20" customWidth="1"/>
    <col min="15114" max="15114" width="20.140625" style="20" customWidth="1"/>
    <col min="15115" max="15115" width="19.5703125" style="20" customWidth="1"/>
    <col min="15116" max="15116" width="10.5703125" style="20" customWidth="1"/>
    <col min="15117" max="15117" width="11" style="20" customWidth="1"/>
    <col min="15118" max="15118" width="9.140625" style="20" customWidth="1"/>
    <col min="15119" max="15122" width="6.85546875" style="20" customWidth="1"/>
    <col min="15123" max="15141" width="0" style="20" hidden="1" customWidth="1"/>
    <col min="15142" max="15360" width="11.42578125" style="20"/>
    <col min="15361" max="15361" width="4.5703125" style="20" customWidth="1"/>
    <col min="15362" max="15362" width="7" style="20" customWidth="1"/>
    <col min="15363" max="15363" width="10.5703125" style="20" customWidth="1"/>
    <col min="15364" max="15364" width="11.5703125" style="20" customWidth="1"/>
    <col min="15365" max="15365" width="14.85546875" style="20" customWidth="1"/>
    <col min="15366" max="15366" width="38.7109375" style="20" customWidth="1"/>
    <col min="15367" max="15367" width="11.7109375" style="20" customWidth="1"/>
    <col min="15368" max="15368" width="12.5703125" style="20" customWidth="1"/>
    <col min="15369" max="15369" width="20.5703125" style="20" customWidth="1"/>
    <col min="15370" max="15370" width="20.140625" style="20" customWidth="1"/>
    <col min="15371" max="15371" width="19.5703125" style="20" customWidth="1"/>
    <col min="15372" max="15372" width="10.5703125" style="20" customWidth="1"/>
    <col min="15373" max="15373" width="11" style="20" customWidth="1"/>
    <col min="15374" max="15374" width="9.140625" style="20" customWidth="1"/>
    <col min="15375" max="15378" width="6.85546875" style="20" customWidth="1"/>
    <col min="15379" max="15397" width="0" style="20" hidden="1" customWidth="1"/>
    <col min="15398" max="15616" width="11.42578125" style="20"/>
    <col min="15617" max="15617" width="4.5703125" style="20" customWidth="1"/>
    <col min="15618" max="15618" width="7" style="20" customWidth="1"/>
    <col min="15619" max="15619" width="10.5703125" style="20" customWidth="1"/>
    <col min="15620" max="15620" width="11.5703125" style="20" customWidth="1"/>
    <col min="15621" max="15621" width="14.85546875" style="20" customWidth="1"/>
    <col min="15622" max="15622" width="38.7109375" style="20" customWidth="1"/>
    <col min="15623" max="15623" width="11.7109375" style="20" customWidth="1"/>
    <col min="15624" max="15624" width="12.5703125" style="20" customWidth="1"/>
    <col min="15625" max="15625" width="20.5703125" style="20" customWidth="1"/>
    <col min="15626" max="15626" width="20.140625" style="20" customWidth="1"/>
    <col min="15627" max="15627" width="19.5703125" style="20" customWidth="1"/>
    <col min="15628" max="15628" width="10.5703125" style="20" customWidth="1"/>
    <col min="15629" max="15629" width="11" style="20" customWidth="1"/>
    <col min="15630" max="15630" width="9.140625" style="20" customWidth="1"/>
    <col min="15631" max="15634" width="6.85546875" style="20" customWidth="1"/>
    <col min="15635" max="15653" width="0" style="20" hidden="1" customWidth="1"/>
    <col min="15654" max="15872" width="11.42578125" style="20"/>
    <col min="15873" max="15873" width="4.5703125" style="20" customWidth="1"/>
    <col min="15874" max="15874" width="7" style="20" customWidth="1"/>
    <col min="15875" max="15875" width="10.5703125" style="20" customWidth="1"/>
    <col min="15876" max="15876" width="11.5703125" style="20" customWidth="1"/>
    <col min="15877" max="15877" width="14.85546875" style="20" customWidth="1"/>
    <col min="15878" max="15878" width="38.7109375" style="20" customWidth="1"/>
    <col min="15879" max="15879" width="11.7109375" style="20" customWidth="1"/>
    <col min="15880" max="15880" width="12.5703125" style="20" customWidth="1"/>
    <col min="15881" max="15881" width="20.5703125" style="20" customWidth="1"/>
    <col min="15882" max="15882" width="20.140625" style="20" customWidth="1"/>
    <col min="15883" max="15883" width="19.5703125" style="20" customWidth="1"/>
    <col min="15884" max="15884" width="10.5703125" style="20" customWidth="1"/>
    <col min="15885" max="15885" width="11" style="20" customWidth="1"/>
    <col min="15886" max="15886" width="9.140625" style="20" customWidth="1"/>
    <col min="15887" max="15890" width="6.85546875" style="20" customWidth="1"/>
    <col min="15891" max="15909" width="0" style="20" hidden="1" customWidth="1"/>
    <col min="15910" max="16128" width="11.42578125" style="20"/>
    <col min="16129" max="16129" width="4.5703125" style="20" customWidth="1"/>
    <col min="16130" max="16130" width="7" style="20" customWidth="1"/>
    <col min="16131" max="16131" width="10.5703125" style="20" customWidth="1"/>
    <col min="16132" max="16132" width="11.5703125" style="20" customWidth="1"/>
    <col min="16133" max="16133" width="14.85546875" style="20" customWidth="1"/>
    <col min="16134" max="16134" width="38.7109375" style="20" customWidth="1"/>
    <col min="16135" max="16135" width="11.7109375" style="20" customWidth="1"/>
    <col min="16136" max="16136" width="12.5703125" style="20" customWidth="1"/>
    <col min="16137" max="16137" width="20.5703125" style="20" customWidth="1"/>
    <col min="16138" max="16138" width="20.140625" style="20" customWidth="1"/>
    <col min="16139" max="16139" width="19.5703125" style="20" customWidth="1"/>
    <col min="16140" max="16140" width="10.5703125" style="20" customWidth="1"/>
    <col min="16141" max="16141" width="11" style="20" customWidth="1"/>
    <col min="16142" max="16142" width="9.140625" style="20" customWidth="1"/>
    <col min="16143" max="16146" width="6.85546875" style="20" customWidth="1"/>
    <col min="16147" max="16165" width="0" style="20" hidden="1" customWidth="1"/>
    <col min="16166" max="16384" width="11.42578125" style="20"/>
  </cols>
  <sheetData>
    <row r="1" spans="1:57" ht="25.5" customHeight="1" x14ac:dyDescent="0.2">
      <c r="A1" s="231"/>
      <c r="B1" s="231"/>
      <c r="C1" s="231"/>
      <c r="D1" s="232" t="s">
        <v>246</v>
      </c>
      <c r="E1" s="232"/>
      <c r="F1" s="232"/>
      <c r="G1" s="232"/>
      <c r="H1" s="232"/>
      <c r="I1" s="232"/>
      <c r="J1" s="232"/>
      <c r="K1" s="232"/>
      <c r="L1" s="232"/>
      <c r="M1" s="232"/>
      <c r="N1" s="232"/>
      <c r="O1" s="232"/>
      <c r="P1" s="232"/>
      <c r="Q1" s="232"/>
      <c r="R1" s="232"/>
      <c r="S1" s="232"/>
      <c r="T1" s="232"/>
      <c r="U1" s="233"/>
      <c r="V1" s="232"/>
      <c r="W1" s="232"/>
      <c r="X1" s="233"/>
      <c r="Y1" s="232"/>
      <c r="Z1" s="232"/>
      <c r="AA1" s="233"/>
      <c r="AB1" s="232"/>
      <c r="AC1" s="232"/>
      <c r="AD1" s="233"/>
      <c r="AE1" s="232"/>
      <c r="AF1" s="232"/>
      <c r="AG1" s="125" t="s">
        <v>271</v>
      </c>
      <c r="AH1" s="40"/>
      <c r="AI1" s="40"/>
      <c r="AJ1" s="40"/>
      <c r="AK1" s="40"/>
    </row>
    <row r="2" spans="1:57" ht="30.75" customHeight="1" x14ac:dyDescent="0.2">
      <c r="A2" s="231"/>
      <c r="B2" s="231"/>
      <c r="C2" s="231"/>
      <c r="D2" s="232"/>
      <c r="E2" s="232"/>
      <c r="F2" s="232"/>
      <c r="G2" s="232"/>
      <c r="H2" s="232"/>
      <c r="I2" s="232"/>
      <c r="J2" s="232"/>
      <c r="K2" s="232"/>
      <c r="L2" s="232"/>
      <c r="M2" s="232"/>
      <c r="N2" s="232"/>
      <c r="O2" s="232"/>
      <c r="P2" s="232"/>
      <c r="Q2" s="232"/>
      <c r="R2" s="232"/>
      <c r="S2" s="232"/>
      <c r="T2" s="232"/>
      <c r="U2" s="233"/>
      <c r="V2" s="232"/>
      <c r="W2" s="232"/>
      <c r="X2" s="233"/>
      <c r="Y2" s="232"/>
      <c r="Z2" s="232"/>
      <c r="AA2" s="233"/>
      <c r="AB2" s="232"/>
      <c r="AC2" s="232"/>
      <c r="AD2" s="233"/>
      <c r="AE2" s="232"/>
      <c r="AF2" s="232"/>
      <c r="AG2" s="125" t="s">
        <v>345</v>
      </c>
      <c r="AH2" s="40"/>
      <c r="AI2" s="40"/>
      <c r="AJ2" s="40"/>
      <c r="AK2" s="40"/>
    </row>
    <row r="3" spans="1:57" ht="21" customHeight="1" x14ac:dyDescent="0.2">
      <c r="A3" s="231"/>
      <c r="B3" s="231"/>
      <c r="C3" s="231"/>
      <c r="D3" s="232"/>
      <c r="E3" s="232"/>
      <c r="F3" s="232"/>
      <c r="G3" s="232"/>
      <c r="H3" s="232"/>
      <c r="I3" s="232"/>
      <c r="J3" s="232"/>
      <c r="K3" s="232"/>
      <c r="L3" s="232"/>
      <c r="M3" s="232"/>
      <c r="N3" s="232"/>
      <c r="O3" s="232"/>
      <c r="P3" s="232"/>
      <c r="Q3" s="232"/>
      <c r="R3" s="232"/>
      <c r="S3" s="232"/>
      <c r="T3" s="232"/>
      <c r="U3" s="233"/>
      <c r="V3" s="232"/>
      <c r="W3" s="232"/>
      <c r="X3" s="233"/>
      <c r="Y3" s="232"/>
      <c r="Z3" s="232"/>
      <c r="AA3" s="233"/>
      <c r="AB3" s="232"/>
      <c r="AC3" s="232"/>
      <c r="AD3" s="233"/>
      <c r="AE3" s="232"/>
      <c r="AF3" s="232"/>
      <c r="AG3" s="125" t="s">
        <v>25</v>
      </c>
      <c r="AH3" s="40"/>
      <c r="AI3" s="40"/>
      <c r="AJ3" s="40"/>
      <c r="AK3" s="40"/>
    </row>
    <row r="4" spans="1:57" s="40" customFormat="1" ht="25.5" customHeight="1" x14ac:dyDescent="0.2">
      <c r="A4" s="230" t="s">
        <v>272</v>
      </c>
      <c r="B4" s="230"/>
      <c r="C4" s="230"/>
      <c r="D4" s="230"/>
      <c r="E4" s="230"/>
      <c r="F4" s="230"/>
      <c r="G4" s="230"/>
      <c r="H4" s="230"/>
      <c r="I4" s="230"/>
      <c r="J4" s="230"/>
      <c r="K4" s="230"/>
      <c r="L4" s="230"/>
      <c r="M4" s="25"/>
      <c r="N4" s="44"/>
      <c r="O4" s="124"/>
      <c r="P4" s="124"/>
      <c r="Q4" s="124"/>
      <c r="R4" s="124"/>
      <c r="S4" s="41"/>
      <c r="T4" s="41"/>
      <c r="U4" s="41"/>
      <c r="V4" s="41"/>
      <c r="W4" s="41"/>
      <c r="X4" s="41"/>
      <c r="Y4" s="41"/>
      <c r="Z4" s="41"/>
      <c r="AA4" s="41"/>
      <c r="AB4" s="41"/>
      <c r="AC4" s="41"/>
      <c r="AD4" s="41"/>
      <c r="AE4" s="41"/>
      <c r="AI4" s="45" t="s">
        <v>35</v>
      </c>
    </row>
    <row r="5" spans="1:57" s="40" customFormat="1" ht="26.25" customHeight="1" thickBot="1" x14ac:dyDescent="0.25">
      <c r="A5" s="230" t="s">
        <v>399</v>
      </c>
      <c r="B5" s="230"/>
      <c r="C5" s="230"/>
      <c r="D5" s="230"/>
      <c r="E5" s="230"/>
      <c r="F5" s="230"/>
      <c r="G5" s="230"/>
      <c r="H5" s="230"/>
      <c r="I5" s="230"/>
      <c r="J5" s="230"/>
      <c r="K5" s="230"/>
      <c r="L5" s="230"/>
      <c r="M5" s="25"/>
      <c r="N5" s="44"/>
      <c r="O5" s="124"/>
      <c r="P5" s="124"/>
      <c r="Q5" s="124"/>
      <c r="R5" s="124"/>
      <c r="S5" s="124"/>
      <c r="T5" s="124"/>
      <c r="U5" s="261"/>
      <c r="V5" s="124"/>
      <c r="W5" s="124"/>
      <c r="X5" s="261"/>
      <c r="Y5" s="124"/>
      <c r="Z5" s="124"/>
      <c r="AA5" s="261"/>
      <c r="AB5" s="124"/>
      <c r="AC5" s="124"/>
      <c r="AD5" s="261"/>
      <c r="AE5" s="25"/>
      <c r="AF5" s="25"/>
      <c r="AG5" s="25"/>
      <c r="AI5" s="45" t="s">
        <v>36</v>
      </c>
    </row>
    <row r="6" spans="1:57" s="40" customFormat="1" ht="18.75" customHeight="1" x14ac:dyDescent="0.2">
      <c r="A6" s="262" t="s">
        <v>17</v>
      </c>
      <c r="B6" s="263"/>
      <c r="C6" s="263"/>
      <c r="D6" s="263"/>
      <c r="E6" s="263"/>
      <c r="F6" s="263"/>
      <c r="G6" s="263"/>
      <c r="H6" s="263"/>
      <c r="I6" s="263"/>
      <c r="J6" s="263"/>
      <c r="K6" s="263"/>
      <c r="L6" s="263"/>
      <c r="M6" s="263"/>
      <c r="N6" s="263"/>
      <c r="O6" s="263"/>
      <c r="P6" s="263"/>
      <c r="Q6" s="263"/>
      <c r="R6" s="263"/>
      <c r="S6" s="264" t="s">
        <v>18</v>
      </c>
      <c r="T6" s="264"/>
      <c r="U6" s="265"/>
      <c r="V6" s="264"/>
      <c r="W6" s="264"/>
      <c r="X6" s="265"/>
      <c r="Y6" s="264"/>
      <c r="Z6" s="264"/>
      <c r="AA6" s="265"/>
      <c r="AB6" s="264"/>
      <c r="AC6" s="264"/>
      <c r="AD6" s="265"/>
      <c r="AE6" s="264"/>
      <c r="AF6" s="264"/>
      <c r="AG6" s="266"/>
      <c r="AI6" s="45" t="s">
        <v>37</v>
      </c>
    </row>
    <row r="7" spans="1:57" s="23" customFormat="1" ht="39" customHeight="1" x14ac:dyDescent="0.2">
      <c r="A7" s="267" t="s">
        <v>38</v>
      </c>
      <c r="B7" s="234" t="s">
        <v>34</v>
      </c>
      <c r="C7" s="235"/>
      <c r="D7" s="236" t="s">
        <v>14</v>
      </c>
      <c r="E7" s="236"/>
      <c r="F7" s="236"/>
      <c r="G7" s="236"/>
      <c r="H7" s="236" t="s">
        <v>24</v>
      </c>
      <c r="I7" s="236"/>
      <c r="J7" s="236"/>
      <c r="K7" s="236"/>
      <c r="L7" s="236"/>
      <c r="M7" s="237" t="s">
        <v>20</v>
      </c>
      <c r="N7" s="237"/>
      <c r="O7" s="237"/>
      <c r="P7" s="237"/>
      <c r="Q7" s="237"/>
      <c r="R7" s="237"/>
      <c r="S7" s="238" t="s">
        <v>42</v>
      </c>
      <c r="T7" s="238"/>
      <c r="U7" s="239"/>
      <c r="V7" s="238"/>
      <c r="W7" s="238"/>
      <c r="X7" s="239"/>
      <c r="Y7" s="238"/>
      <c r="Z7" s="238"/>
      <c r="AA7" s="239"/>
      <c r="AB7" s="238"/>
      <c r="AC7" s="238"/>
      <c r="AD7" s="239"/>
      <c r="AE7" s="238"/>
      <c r="AF7" s="240" t="s">
        <v>23</v>
      </c>
      <c r="AG7" s="268"/>
    </row>
    <row r="8" spans="1:57" s="23" customFormat="1" ht="36.75" customHeight="1" x14ac:dyDescent="0.2">
      <c r="A8" s="267"/>
      <c r="B8" s="241" t="s">
        <v>39</v>
      </c>
      <c r="C8" s="241" t="s">
        <v>40</v>
      </c>
      <c r="D8" s="242" t="s">
        <v>41</v>
      </c>
      <c r="E8" s="242" t="s">
        <v>173</v>
      </c>
      <c r="F8" s="242" t="s">
        <v>176</v>
      </c>
      <c r="G8" s="243" t="s">
        <v>46</v>
      </c>
      <c r="H8" s="247" t="s">
        <v>47</v>
      </c>
      <c r="I8" s="247" t="s">
        <v>48</v>
      </c>
      <c r="J8" s="247" t="s">
        <v>49</v>
      </c>
      <c r="K8" s="247" t="s">
        <v>50</v>
      </c>
      <c r="L8" s="247" t="s">
        <v>51</v>
      </c>
      <c r="M8" s="245" t="s">
        <v>52</v>
      </c>
      <c r="N8" s="246" t="s">
        <v>53</v>
      </c>
      <c r="O8" s="251" t="s">
        <v>54</v>
      </c>
      <c r="P8" s="251"/>
      <c r="Q8" s="251"/>
      <c r="R8" s="251"/>
      <c r="S8" s="252" t="s">
        <v>30</v>
      </c>
      <c r="T8" s="252"/>
      <c r="U8" s="253"/>
      <c r="V8" s="252" t="s">
        <v>31</v>
      </c>
      <c r="W8" s="252"/>
      <c r="X8" s="253"/>
      <c r="Y8" s="252" t="s">
        <v>32</v>
      </c>
      <c r="Z8" s="252"/>
      <c r="AA8" s="253"/>
      <c r="AB8" s="252" t="s">
        <v>33</v>
      </c>
      <c r="AC8" s="252"/>
      <c r="AD8" s="253"/>
      <c r="AE8" s="254" t="s">
        <v>43</v>
      </c>
      <c r="AF8" s="244" t="s">
        <v>44</v>
      </c>
      <c r="AG8" s="269" t="s">
        <v>45</v>
      </c>
      <c r="AI8" s="248" t="s">
        <v>19</v>
      </c>
      <c r="AJ8" s="249"/>
      <c r="AK8" s="250"/>
    </row>
    <row r="9" spans="1:57" s="24" customFormat="1" ht="80.25" customHeight="1" x14ac:dyDescent="0.2">
      <c r="A9" s="267"/>
      <c r="B9" s="241"/>
      <c r="C9" s="241"/>
      <c r="D9" s="242"/>
      <c r="E9" s="242"/>
      <c r="F9" s="242"/>
      <c r="G9" s="243"/>
      <c r="H9" s="247"/>
      <c r="I9" s="247"/>
      <c r="J9" s="247"/>
      <c r="K9" s="247"/>
      <c r="L9" s="247"/>
      <c r="M9" s="245"/>
      <c r="N9" s="246"/>
      <c r="O9" s="228" t="s">
        <v>26</v>
      </c>
      <c r="P9" s="228" t="s">
        <v>27</v>
      </c>
      <c r="Q9" s="228" t="s">
        <v>28</v>
      </c>
      <c r="R9" s="228" t="s">
        <v>29</v>
      </c>
      <c r="S9" s="96" t="s">
        <v>21</v>
      </c>
      <c r="T9" s="96" t="s">
        <v>174</v>
      </c>
      <c r="U9" s="216" t="s">
        <v>22</v>
      </c>
      <c r="V9" s="96" t="s">
        <v>21</v>
      </c>
      <c r="W9" s="96" t="s">
        <v>174</v>
      </c>
      <c r="X9" s="216" t="s">
        <v>22</v>
      </c>
      <c r="Y9" s="96" t="s">
        <v>21</v>
      </c>
      <c r="Z9" s="96" t="s">
        <v>174</v>
      </c>
      <c r="AA9" s="216" t="s">
        <v>22</v>
      </c>
      <c r="AB9" s="96" t="s">
        <v>21</v>
      </c>
      <c r="AC9" s="96" t="s">
        <v>174</v>
      </c>
      <c r="AD9" s="216" t="s">
        <v>22</v>
      </c>
      <c r="AE9" s="254"/>
      <c r="AF9" s="244"/>
      <c r="AG9" s="269"/>
      <c r="AI9" s="46" t="s">
        <v>0</v>
      </c>
      <c r="AJ9" s="56" t="s">
        <v>15</v>
      </c>
      <c r="AK9" s="55" t="s">
        <v>16</v>
      </c>
    </row>
    <row r="10" spans="1:57" s="24" customFormat="1" ht="171.75" customHeight="1" x14ac:dyDescent="0.2">
      <c r="A10" s="270">
        <v>1</v>
      </c>
      <c r="B10" s="26">
        <v>3</v>
      </c>
      <c r="C10" s="26">
        <v>3.1</v>
      </c>
      <c r="D10" s="26" t="s">
        <v>106</v>
      </c>
      <c r="E10" s="26" t="s">
        <v>107</v>
      </c>
      <c r="F10" s="27" t="s">
        <v>177</v>
      </c>
      <c r="G10" s="42">
        <v>43281</v>
      </c>
      <c r="H10" s="26" t="s">
        <v>36</v>
      </c>
      <c r="I10" s="27" t="s">
        <v>178</v>
      </c>
      <c r="J10" s="27" t="s">
        <v>179</v>
      </c>
      <c r="K10" s="59" t="s">
        <v>180</v>
      </c>
      <c r="L10" s="26" t="s">
        <v>68</v>
      </c>
      <c r="M10" s="30">
        <v>1</v>
      </c>
      <c r="N10" s="147">
        <v>1</v>
      </c>
      <c r="O10" s="162"/>
      <c r="P10" s="162">
        <v>1</v>
      </c>
      <c r="Q10" s="162" t="s">
        <v>86</v>
      </c>
      <c r="R10" s="162" t="s">
        <v>86</v>
      </c>
      <c r="S10" s="185">
        <v>1</v>
      </c>
      <c r="T10" s="186" t="s">
        <v>63</v>
      </c>
      <c r="U10" s="217">
        <f>SUM(S10)</f>
        <v>1</v>
      </c>
      <c r="V10" s="187"/>
      <c r="W10" s="187"/>
      <c r="X10" s="217"/>
      <c r="Y10" s="187"/>
      <c r="Z10" s="187"/>
      <c r="AA10" s="217"/>
      <c r="AB10" s="187"/>
      <c r="AC10" s="187"/>
      <c r="AD10" s="217"/>
      <c r="AE10" s="220">
        <f>SUM(U10)/N10</f>
        <v>1</v>
      </c>
      <c r="AF10" s="209" t="str">
        <f>IF(AE10=0%,"MÍNIMO",IF(AE10=100%,"SATISFACTORIO"))</f>
        <v>SATISFACTORIO</v>
      </c>
      <c r="AG10" s="271" t="s">
        <v>400</v>
      </c>
      <c r="AI10" s="126" t="s">
        <v>85</v>
      </c>
      <c r="AJ10" s="29" t="s">
        <v>181</v>
      </c>
      <c r="AK10" s="29" t="s">
        <v>182</v>
      </c>
    </row>
    <row r="11" spans="1:57" s="24" customFormat="1" ht="300" x14ac:dyDescent="0.2">
      <c r="A11" s="270">
        <v>2</v>
      </c>
      <c r="B11" s="26">
        <v>3</v>
      </c>
      <c r="C11" s="26">
        <v>3.1</v>
      </c>
      <c r="D11" s="26" t="s">
        <v>106</v>
      </c>
      <c r="E11" s="26" t="s">
        <v>107</v>
      </c>
      <c r="F11" s="27" t="s">
        <v>265</v>
      </c>
      <c r="G11" s="42">
        <v>43465</v>
      </c>
      <c r="H11" s="26" t="s">
        <v>35</v>
      </c>
      <c r="I11" s="27" t="s">
        <v>183</v>
      </c>
      <c r="J11" s="27" t="s">
        <v>183</v>
      </c>
      <c r="K11" s="59" t="s">
        <v>184</v>
      </c>
      <c r="L11" s="26" t="s">
        <v>68</v>
      </c>
      <c r="M11" s="30" t="s">
        <v>108</v>
      </c>
      <c r="N11" s="147">
        <v>1</v>
      </c>
      <c r="O11" s="162">
        <v>0.5</v>
      </c>
      <c r="P11" s="162">
        <v>0.2</v>
      </c>
      <c r="Q11" s="162">
        <v>0.2</v>
      </c>
      <c r="R11" s="162">
        <v>0.1</v>
      </c>
      <c r="S11" s="190">
        <v>5</v>
      </c>
      <c r="T11" s="190">
        <v>10</v>
      </c>
      <c r="U11" s="215">
        <f>SUM(S11/T11)</f>
        <v>0.5</v>
      </c>
      <c r="V11" s="190">
        <v>7</v>
      </c>
      <c r="W11" s="190">
        <v>10</v>
      </c>
      <c r="X11" s="215">
        <f>SUM(V11/W11)</f>
        <v>0.7</v>
      </c>
      <c r="Y11" s="189"/>
      <c r="Z11" s="189"/>
      <c r="AA11" s="218" t="e">
        <f>SUM(Y11/Z11)</f>
        <v>#DIV/0!</v>
      </c>
      <c r="AB11" s="189"/>
      <c r="AC11" s="189"/>
      <c r="AD11" s="218" t="e">
        <f>SUM(AB11/AC11)</f>
        <v>#DIV/0!</v>
      </c>
      <c r="AE11" s="220">
        <f>+X11/(O11+P11)</f>
        <v>1</v>
      </c>
      <c r="AF11" s="209" t="str">
        <f>IF(AE11&lt;80%,"MÍNIMO",IF(AE11&gt;=80%,IF(AE11&lt;90%,"ACEPTABLE",IF(AE11&gt;=90%,"SATISFACTORIO"))))</f>
        <v>SATISFACTORIO</v>
      </c>
      <c r="AG11" s="272" t="s">
        <v>401</v>
      </c>
      <c r="AI11" s="126"/>
      <c r="AJ11" s="29"/>
      <c r="AK11" s="29"/>
    </row>
    <row r="12" spans="1:57" s="34" customFormat="1" ht="132" x14ac:dyDescent="0.2">
      <c r="A12" s="270">
        <v>3</v>
      </c>
      <c r="B12" s="26">
        <v>3</v>
      </c>
      <c r="C12" s="26">
        <v>3.1</v>
      </c>
      <c r="D12" s="26" t="s">
        <v>106</v>
      </c>
      <c r="E12" s="26" t="s">
        <v>107</v>
      </c>
      <c r="F12" s="27" t="s">
        <v>266</v>
      </c>
      <c r="G12" s="42">
        <v>43465</v>
      </c>
      <c r="H12" s="26" t="s">
        <v>35</v>
      </c>
      <c r="I12" s="27" t="s">
        <v>267</v>
      </c>
      <c r="J12" s="27" t="s">
        <v>268</v>
      </c>
      <c r="K12" s="59" t="s">
        <v>269</v>
      </c>
      <c r="L12" s="26" t="s">
        <v>68</v>
      </c>
      <c r="M12" s="30" t="s">
        <v>108</v>
      </c>
      <c r="N12" s="147">
        <v>1</v>
      </c>
      <c r="O12" s="162">
        <v>1</v>
      </c>
      <c r="P12" s="162">
        <v>1</v>
      </c>
      <c r="Q12" s="162">
        <v>1</v>
      </c>
      <c r="R12" s="162">
        <v>1</v>
      </c>
      <c r="S12" s="190">
        <v>1</v>
      </c>
      <c r="T12" s="190">
        <v>1</v>
      </c>
      <c r="U12" s="218">
        <f>SUM(S12/T12)</f>
        <v>1</v>
      </c>
      <c r="V12" s="188">
        <v>25</v>
      </c>
      <c r="W12" s="188">
        <v>25</v>
      </c>
      <c r="X12" s="218">
        <f>SUM(V12/W12)</f>
        <v>1</v>
      </c>
      <c r="Y12" s="189"/>
      <c r="Z12" s="189"/>
      <c r="AA12" s="218" t="e">
        <f>SUM(Y12/Z12)</f>
        <v>#DIV/0!</v>
      </c>
      <c r="AB12" s="189"/>
      <c r="AC12" s="189"/>
      <c r="AD12" s="218" t="e">
        <f>SUM(AB12/AC12)</f>
        <v>#DIV/0!</v>
      </c>
      <c r="AE12" s="221">
        <f>SUM(U12/O12)</f>
        <v>1</v>
      </c>
      <c r="AF12" s="209" t="str">
        <f>IF(AE12&lt;80%,"MÍNIMO",IF(AE12&gt;=80%,IF(AE12&lt;90%,"ACEPTABLE",IF(AE12&gt;=90%,"SATISFACTORIO"))))</f>
        <v>SATISFACTORIO</v>
      </c>
      <c r="AG12" s="273" t="s">
        <v>402</v>
      </c>
      <c r="AH12" s="31"/>
      <c r="AI12" s="126">
        <f>0%</f>
        <v>0</v>
      </c>
      <c r="AJ12" s="29" t="s">
        <v>63</v>
      </c>
      <c r="AK12" s="126">
        <f>100%</f>
        <v>1</v>
      </c>
      <c r="AL12" s="33"/>
      <c r="AM12" s="33"/>
      <c r="AN12" s="33"/>
      <c r="AO12" s="33"/>
      <c r="AP12" s="33"/>
      <c r="AQ12" s="33"/>
      <c r="AR12" s="33"/>
      <c r="AS12" s="33"/>
      <c r="AT12" s="33"/>
      <c r="AU12" s="33"/>
      <c r="AV12" s="33"/>
      <c r="AW12" s="33"/>
      <c r="AX12" s="33"/>
      <c r="AY12" s="33"/>
      <c r="AZ12" s="33"/>
      <c r="BA12" s="33"/>
      <c r="BB12" s="33"/>
      <c r="BC12" s="33"/>
      <c r="BD12" s="33"/>
      <c r="BE12" s="33"/>
    </row>
    <row r="13" spans="1:57" s="32" customFormat="1" ht="129.75" customHeight="1" x14ac:dyDescent="0.2">
      <c r="A13" s="270">
        <v>4</v>
      </c>
      <c r="B13" s="26">
        <v>3</v>
      </c>
      <c r="C13" s="26">
        <v>3.1</v>
      </c>
      <c r="D13" s="26" t="s">
        <v>106</v>
      </c>
      <c r="E13" s="26" t="s">
        <v>107</v>
      </c>
      <c r="F13" s="58" t="s">
        <v>185</v>
      </c>
      <c r="G13" s="42">
        <v>43465</v>
      </c>
      <c r="H13" s="26" t="s">
        <v>35</v>
      </c>
      <c r="I13" s="27" t="s">
        <v>186</v>
      </c>
      <c r="J13" s="27" t="s">
        <v>187</v>
      </c>
      <c r="K13" s="59" t="s">
        <v>188</v>
      </c>
      <c r="L13" s="26" t="s">
        <v>68</v>
      </c>
      <c r="M13" s="30" t="s">
        <v>108</v>
      </c>
      <c r="N13" s="148">
        <v>1</v>
      </c>
      <c r="O13" s="163">
        <v>0.25</v>
      </c>
      <c r="P13" s="163">
        <v>0.25</v>
      </c>
      <c r="Q13" s="163">
        <v>0.25</v>
      </c>
      <c r="R13" s="163">
        <v>0.25</v>
      </c>
      <c r="S13" s="140">
        <v>124073350</v>
      </c>
      <c r="T13" s="140">
        <v>215043890</v>
      </c>
      <c r="U13" s="218">
        <v>0.57696756694644991</v>
      </c>
      <c r="V13" s="140">
        <v>151231768</v>
      </c>
      <c r="W13" s="140">
        <v>215043890</v>
      </c>
      <c r="X13" s="218">
        <f>+V13/W13</f>
        <v>0.70326000892189966</v>
      </c>
      <c r="Y13" s="189"/>
      <c r="Z13" s="189"/>
      <c r="AA13" s="218" t="e">
        <v>#DIV/0!</v>
      </c>
      <c r="AB13" s="189"/>
      <c r="AC13" s="189"/>
      <c r="AD13" s="218" t="e">
        <v>#DIV/0!</v>
      </c>
      <c r="AE13" s="220">
        <f>+X13/(O13+P13)</f>
        <v>1.4065200178437993</v>
      </c>
      <c r="AF13" s="209" t="s">
        <v>16</v>
      </c>
      <c r="AG13" s="274" t="s">
        <v>403</v>
      </c>
      <c r="AI13" s="29"/>
      <c r="AJ13" s="29"/>
      <c r="AK13" s="29"/>
    </row>
    <row r="14" spans="1:57" s="32" customFormat="1" ht="114.75" customHeight="1" x14ac:dyDescent="0.2">
      <c r="A14" s="270">
        <v>6</v>
      </c>
      <c r="B14" s="26">
        <v>2</v>
      </c>
      <c r="C14" s="26">
        <v>2.2999999999999998</v>
      </c>
      <c r="D14" s="26" t="s">
        <v>270</v>
      </c>
      <c r="E14" s="229" t="s">
        <v>67</v>
      </c>
      <c r="F14" s="28" t="s">
        <v>336</v>
      </c>
      <c r="G14" s="42">
        <v>43465</v>
      </c>
      <c r="H14" s="30" t="s">
        <v>35</v>
      </c>
      <c r="I14" s="28" t="s">
        <v>325</v>
      </c>
      <c r="J14" s="28" t="s">
        <v>326</v>
      </c>
      <c r="K14" s="74" t="s">
        <v>327</v>
      </c>
      <c r="L14" s="26" t="s">
        <v>68</v>
      </c>
      <c r="M14" s="59">
        <v>1.06</v>
      </c>
      <c r="N14" s="149">
        <v>1</v>
      </c>
      <c r="O14" s="162" t="s">
        <v>69</v>
      </c>
      <c r="P14" s="162">
        <v>0.5</v>
      </c>
      <c r="Q14" s="162" t="s">
        <v>69</v>
      </c>
      <c r="R14" s="162">
        <v>0.5</v>
      </c>
      <c r="S14" s="134" t="s">
        <v>63</v>
      </c>
      <c r="T14" s="134" t="s">
        <v>63</v>
      </c>
      <c r="U14" s="191"/>
      <c r="V14" s="134">
        <v>110</v>
      </c>
      <c r="W14" s="134">
        <v>154</v>
      </c>
      <c r="X14" s="192">
        <f t="shared" ref="X14:X20" si="0">SUM(V14/W14)</f>
        <v>0.7142857142857143</v>
      </c>
      <c r="Y14" s="134" t="s">
        <v>63</v>
      </c>
      <c r="Z14" s="134" t="s">
        <v>63</v>
      </c>
      <c r="AA14" s="191"/>
      <c r="AB14" s="134"/>
      <c r="AC14" s="134">
        <v>154</v>
      </c>
      <c r="AD14" s="192"/>
      <c r="AE14" s="222">
        <f>+X14/P14</f>
        <v>1.4285714285714286</v>
      </c>
      <c r="AF14" s="210" t="str">
        <f t="shared" ref="AF14:AF22" si="1">IF(AE14&lt;80%,"MÍNIMO",IF(AE14&gt;=80%,IF(AE14&lt;90%,"ACEPTABLE",IF(AE14&gt;=90%,"SATISFACTORIO"))))</f>
        <v>SATISFACTORIO</v>
      </c>
      <c r="AG14" s="275" t="s">
        <v>404</v>
      </c>
      <c r="AH14" s="100"/>
      <c r="AI14" s="141" t="s">
        <v>350</v>
      </c>
      <c r="AJ14" s="141" t="s">
        <v>367</v>
      </c>
      <c r="AK14" s="141" t="s">
        <v>368</v>
      </c>
    </row>
    <row r="15" spans="1:57" s="19" customFormat="1" ht="204" x14ac:dyDescent="0.2">
      <c r="A15" s="270">
        <v>7</v>
      </c>
      <c r="B15" s="26">
        <v>2</v>
      </c>
      <c r="C15" s="26">
        <v>2.1</v>
      </c>
      <c r="D15" s="26" t="s">
        <v>270</v>
      </c>
      <c r="E15" s="229" t="s">
        <v>70</v>
      </c>
      <c r="F15" s="27" t="s">
        <v>247</v>
      </c>
      <c r="G15" s="42">
        <v>43281</v>
      </c>
      <c r="H15" s="30" t="s">
        <v>35</v>
      </c>
      <c r="I15" s="28" t="s">
        <v>248</v>
      </c>
      <c r="J15" s="28" t="s">
        <v>249</v>
      </c>
      <c r="K15" s="30" t="s">
        <v>250</v>
      </c>
      <c r="L15" s="26" t="s">
        <v>68</v>
      </c>
      <c r="M15" s="59"/>
      <c r="N15" s="148">
        <v>1</v>
      </c>
      <c r="O15" s="165"/>
      <c r="P15" s="162">
        <v>1</v>
      </c>
      <c r="Q15" s="165"/>
      <c r="R15" s="162"/>
      <c r="S15" s="134"/>
      <c r="T15" s="134"/>
      <c r="U15" s="191"/>
      <c r="V15" s="134">
        <v>1</v>
      </c>
      <c r="W15" s="134">
        <v>1</v>
      </c>
      <c r="X15" s="192">
        <f t="shared" si="0"/>
        <v>1</v>
      </c>
      <c r="Y15" s="134" t="s">
        <v>63</v>
      </c>
      <c r="Z15" s="134" t="s">
        <v>63</v>
      </c>
      <c r="AA15" s="191"/>
      <c r="AB15" s="134" t="s">
        <v>63</v>
      </c>
      <c r="AC15" s="134" t="s">
        <v>63</v>
      </c>
      <c r="AD15" s="192">
        <f>U15</f>
        <v>0</v>
      </c>
      <c r="AE15" s="222">
        <f>+X15/P15</f>
        <v>1</v>
      </c>
      <c r="AF15" s="210" t="str">
        <f t="shared" si="1"/>
        <v>SATISFACTORIO</v>
      </c>
      <c r="AG15" s="275" t="s">
        <v>405</v>
      </c>
      <c r="AH15" s="183" t="s">
        <v>63</v>
      </c>
      <c r="AI15" s="141" t="s">
        <v>350</v>
      </c>
      <c r="AJ15" s="141" t="s">
        <v>367</v>
      </c>
      <c r="AK15" s="141" t="s">
        <v>368</v>
      </c>
    </row>
    <row r="16" spans="1:57" s="19" customFormat="1" ht="228" customHeight="1" x14ac:dyDescent="0.2">
      <c r="A16" s="270">
        <v>8</v>
      </c>
      <c r="B16" s="26">
        <v>2</v>
      </c>
      <c r="C16" s="26">
        <v>2.1</v>
      </c>
      <c r="D16" s="26" t="s">
        <v>270</v>
      </c>
      <c r="E16" s="229" t="s">
        <v>67</v>
      </c>
      <c r="F16" s="27" t="s">
        <v>251</v>
      </c>
      <c r="G16" s="42">
        <v>43281</v>
      </c>
      <c r="H16" s="30" t="s">
        <v>35</v>
      </c>
      <c r="I16" s="28" t="s">
        <v>349</v>
      </c>
      <c r="J16" s="28" t="s">
        <v>348</v>
      </c>
      <c r="K16" s="30" t="s">
        <v>252</v>
      </c>
      <c r="L16" s="26" t="s">
        <v>68</v>
      </c>
      <c r="M16" s="59"/>
      <c r="N16" s="148">
        <v>1</v>
      </c>
      <c r="O16" s="165"/>
      <c r="P16" s="162">
        <v>1</v>
      </c>
      <c r="Q16" s="165"/>
      <c r="R16" s="162"/>
      <c r="S16" s="134"/>
      <c r="T16" s="134"/>
      <c r="U16" s="191"/>
      <c r="V16" s="134">
        <v>1</v>
      </c>
      <c r="W16" s="134">
        <v>1</v>
      </c>
      <c r="X16" s="192">
        <f t="shared" si="0"/>
        <v>1</v>
      </c>
      <c r="Y16" s="134" t="s">
        <v>63</v>
      </c>
      <c r="Z16" s="134" t="s">
        <v>63</v>
      </c>
      <c r="AA16" s="191"/>
      <c r="AB16" s="134" t="s">
        <v>63</v>
      </c>
      <c r="AC16" s="134" t="s">
        <v>63</v>
      </c>
      <c r="AD16" s="192">
        <f>U16</f>
        <v>0</v>
      </c>
      <c r="AE16" s="222">
        <f>+X16/P16</f>
        <v>1</v>
      </c>
      <c r="AF16" s="210" t="str">
        <f t="shared" si="1"/>
        <v>SATISFACTORIO</v>
      </c>
      <c r="AG16" s="275" t="s">
        <v>406</v>
      </c>
      <c r="AH16" s="184" t="s">
        <v>63</v>
      </c>
      <c r="AI16" s="141" t="s">
        <v>350</v>
      </c>
      <c r="AJ16" s="141" t="s">
        <v>367</v>
      </c>
      <c r="AK16" s="141" t="s">
        <v>368</v>
      </c>
    </row>
    <row r="17" spans="1:37" s="19" customFormat="1" ht="213.75" customHeight="1" x14ac:dyDescent="0.2">
      <c r="A17" s="270">
        <v>9</v>
      </c>
      <c r="B17" s="26">
        <v>2</v>
      </c>
      <c r="C17" s="26">
        <v>2.2000000000000002</v>
      </c>
      <c r="D17" s="26" t="s">
        <v>270</v>
      </c>
      <c r="E17" s="229" t="s">
        <v>67</v>
      </c>
      <c r="F17" s="28" t="s">
        <v>337</v>
      </c>
      <c r="G17" s="42">
        <v>43465</v>
      </c>
      <c r="H17" s="30" t="s">
        <v>35</v>
      </c>
      <c r="I17" s="28" t="s">
        <v>71</v>
      </c>
      <c r="J17" s="28" t="s">
        <v>72</v>
      </c>
      <c r="K17" s="74" t="s">
        <v>73</v>
      </c>
      <c r="L17" s="26" t="s">
        <v>68</v>
      </c>
      <c r="M17" s="59">
        <v>1.2</v>
      </c>
      <c r="N17" s="149">
        <v>1</v>
      </c>
      <c r="O17" s="165" t="s">
        <v>69</v>
      </c>
      <c r="P17" s="162">
        <v>0.5</v>
      </c>
      <c r="Q17" s="165" t="s">
        <v>69</v>
      </c>
      <c r="R17" s="162">
        <v>0.5</v>
      </c>
      <c r="S17" s="134" t="s">
        <v>63</v>
      </c>
      <c r="T17" s="134" t="s">
        <v>63</v>
      </c>
      <c r="U17" s="191"/>
      <c r="V17" s="134">
        <v>321</v>
      </c>
      <c r="W17" s="134">
        <v>482</v>
      </c>
      <c r="X17" s="192">
        <f t="shared" si="0"/>
        <v>0.6659751037344398</v>
      </c>
      <c r="Y17" s="134" t="s">
        <v>63</v>
      </c>
      <c r="Z17" s="134" t="s">
        <v>63</v>
      </c>
      <c r="AA17" s="191"/>
      <c r="AB17" s="134"/>
      <c r="AC17" s="134">
        <v>482</v>
      </c>
      <c r="AD17" s="192">
        <f>U17</f>
        <v>0</v>
      </c>
      <c r="AE17" s="222">
        <f>+X17/P17</f>
        <v>1.3319502074688796</v>
      </c>
      <c r="AF17" s="210" t="str">
        <f t="shared" si="1"/>
        <v>SATISFACTORIO</v>
      </c>
      <c r="AG17" s="275" t="s">
        <v>407</v>
      </c>
      <c r="AH17" s="184"/>
      <c r="AI17" s="141" t="s">
        <v>350</v>
      </c>
      <c r="AJ17" s="141" t="s">
        <v>367</v>
      </c>
      <c r="AK17" s="141" t="s">
        <v>368</v>
      </c>
    </row>
    <row r="18" spans="1:37" s="19" customFormat="1" ht="186" customHeight="1" x14ac:dyDescent="0.2">
      <c r="A18" s="270">
        <v>10</v>
      </c>
      <c r="B18" s="26">
        <v>2</v>
      </c>
      <c r="C18" s="26">
        <v>2.4</v>
      </c>
      <c r="D18" s="26" t="s">
        <v>270</v>
      </c>
      <c r="E18" s="229" t="s">
        <v>67</v>
      </c>
      <c r="F18" s="28" t="s">
        <v>328</v>
      </c>
      <c r="G18" s="42">
        <v>43465</v>
      </c>
      <c r="H18" s="30" t="s">
        <v>35</v>
      </c>
      <c r="I18" s="28" t="s">
        <v>74</v>
      </c>
      <c r="J18" s="28" t="s">
        <v>75</v>
      </c>
      <c r="K18" s="74" t="s">
        <v>329</v>
      </c>
      <c r="L18" s="26" t="s">
        <v>68</v>
      </c>
      <c r="M18" s="59">
        <v>1</v>
      </c>
      <c r="N18" s="149">
        <v>1</v>
      </c>
      <c r="O18" s="165" t="s">
        <v>69</v>
      </c>
      <c r="P18" s="162">
        <v>0.5</v>
      </c>
      <c r="Q18" s="165" t="s">
        <v>69</v>
      </c>
      <c r="R18" s="162">
        <v>0.5</v>
      </c>
      <c r="S18" s="134" t="s">
        <v>63</v>
      </c>
      <c r="T18" s="134" t="s">
        <v>63</v>
      </c>
      <c r="U18" s="191"/>
      <c r="V18" s="134">
        <v>3</v>
      </c>
      <c r="W18" s="134">
        <v>20</v>
      </c>
      <c r="X18" s="192">
        <f t="shared" si="0"/>
        <v>0.15</v>
      </c>
      <c r="Y18" s="134" t="s">
        <v>63</v>
      </c>
      <c r="Z18" s="134" t="s">
        <v>63</v>
      </c>
      <c r="AA18" s="191"/>
      <c r="AB18" s="134"/>
      <c r="AC18" s="134">
        <v>20</v>
      </c>
      <c r="AD18" s="192">
        <f>SUM(AB18/AC18)</f>
        <v>0</v>
      </c>
      <c r="AE18" s="152">
        <f>+X18/P18</f>
        <v>0.3</v>
      </c>
      <c r="AF18" s="181" t="str">
        <f t="shared" si="1"/>
        <v>MÍNIMO</v>
      </c>
      <c r="AG18" s="275" t="s">
        <v>408</v>
      </c>
      <c r="AH18" s="184"/>
      <c r="AI18" s="141" t="s">
        <v>350</v>
      </c>
      <c r="AJ18" s="141" t="s">
        <v>367</v>
      </c>
      <c r="AK18" s="141" t="s">
        <v>368</v>
      </c>
    </row>
    <row r="19" spans="1:37" s="19" customFormat="1" ht="117.75" customHeight="1" x14ac:dyDescent="0.2">
      <c r="A19" s="270">
        <v>11</v>
      </c>
      <c r="B19" s="26">
        <v>2</v>
      </c>
      <c r="C19" s="26">
        <v>2.1</v>
      </c>
      <c r="D19" s="26" t="s">
        <v>270</v>
      </c>
      <c r="E19" s="229" t="s">
        <v>70</v>
      </c>
      <c r="F19" s="27" t="s">
        <v>76</v>
      </c>
      <c r="G19" s="42">
        <v>43465</v>
      </c>
      <c r="H19" s="30" t="s">
        <v>35</v>
      </c>
      <c r="I19" s="60" t="s">
        <v>189</v>
      </c>
      <c r="J19" s="28" t="s">
        <v>190</v>
      </c>
      <c r="K19" s="30" t="s">
        <v>77</v>
      </c>
      <c r="L19" s="26" t="s">
        <v>68</v>
      </c>
      <c r="M19" s="61" t="s">
        <v>69</v>
      </c>
      <c r="N19" s="150">
        <v>1</v>
      </c>
      <c r="O19" s="166">
        <v>0.33300000000000002</v>
      </c>
      <c r="P19" s="166">
        <v>0.33300000000000002</v>
      </c>
      <c r="Q19" s="166">
        <v>0.34</v>
      </c>
      <c r="R19" s="167" t="s">
        <v>69</v>
      </c>
      <c r="S19" s="78">
        <v>1</v>
      </c>
      <c r="T19" s="78">
        <v>3</v>
      </c>
      <c r="U19" s="192">
        <f>+S19/T19</f>
        <v>0.33333333333333331</v>
      </c>
      <c r="V19" s="78">
        <v>2</v>
      </c>
      <c r="W19" s="78">
        <v>3</v>
      </c>
      <c r="X19" s="192">
        <f t="shared" si="0"/>
        <v>0.66666666666666663</v>
      </c>
      <c r="Y19" s="78"/>
      <c r="Z19" s="78">
        <v>1</v>
      </c>
      <c r="AA19" s="192"/>
      <c r="AB19" s="87" t="s">
        <v>63</v>
      </c>
      <c r="AC19" s="87" t="s">
        <v>63</v>
      </c>
      <c r="AD19" s="193"/>
      <c r="AE19" s="223">
        <f>+X19/(O20+P20)</f>
        <v>1.0010010010010009</v>
      </c>
      <c r="AF19" s="210" t="str">
        <f t="shared" si="1"/>
        <v>SATISFACTORIO</v>
      </c>
      <c r="AG19" s="276" t="s">
        <v>444</v>
      </c>
      <c r="AH19" s="101"/>
      <c r="AI19" s="142" t="s">
        <v>350</v>
      </c>
      <c r="AJ19" s="142" t="s">
        <v>351</v>
      </c>
      <c r="AK19" s="142" t="s">
        <v>369</v>
      </c>
    </row>
    <row r="20" spans="1:37" s="19" customFormat="1" ht="174" customHeight="1" x14ac:dyDescent="0.2">
      <c r="A20" s="270">
        <v>12</v>
      </c>
      <c r="B20" s="26">
        <v>2</v>
      </c>
      <c r="C20" s="26">
        <v>2.1</v>
      </c>
      <c r="D20" s="26" t="s">
        <v>270</v>
      </c>
      <c r="E20" s="229" t="s">
        <v>70</v>
      </c>
      <c r="F20" s="27" t="s">
        <v>78</v>
      </c>
      <c r="G20" s="42">
        <v>43465</v>
      </c>
      <c r="H20" s="30" t="s">
        <v>35</v>
      </c>
      <c r="I20" s="28" t="s">
        <v>191</v>
      </c>
      <c r="J20" s="27" t="s">
        <v>192</v>
      </c>
      <c r="K20" s="30" t="s">
        <v>79</v>
      </c>
      <c r="L20" s="26" t="s">
        <v>68</v>
      </c>
      <c r="M20" s="61" t="s">
        <v>69</v>
      </c>
      <c r="N20" s="150">
        <v>1</v>
      </c>
      <c r="O20" s="166">
        <v>0.33300000000000002</v>
      </c>
      <c r="P20" s="166">
        <v>0.33300000000000002</v>
      </c>
      <c r="Q20" s="166">
        <v>0.34</v>
      </c>
      <c r="R20" s="167" t="s">
        <v>69</v>
      </c>
      <c r="S20" s="78">
        <v>1</v>
      </c>
      <c r="T20" s="78">
        <v>3</v>
      </c>
      <c r="U20" s="192">
        <f>+S20/T20</f>
        <v>0.33333333333333331</v>
      </c>
      <c r="V20" s="78">
        <v>1</v>
      </c>
      <c r="W20" s="78">
        <v>3</v>
      </c>
      <c r="X20" s="192">
        <f t="shared" si="0"/>
        <v>0.33333333333333331</v>
      </c>
      <c r="Y20" s="78"/>
      <c r="Z20" s="78">
        <v>3</v>
      </c>
      <c r="AA20" s="192"/>
      <c r="AB20" s="87" t="s">
        <v>63</v>
      </c>
      <c r="AC20" s="87" t="s">
        <v>63</v>
      </c>
      <c r="AD20" s="193"/>
      <c r="AE20" s="223">
        <f>+X20/P20</f>
        <v>1.0010010010010009</v>
      </c>
      <c r="AF20" s="210" t="str">
        <f t="shared" si="1"/>
        <v>SATISFACTORIO</v>
      </c>
      <c r="AG20" s="277" t="s">
        <v>409</v>
      </c>
      <c r="AH20" s="101"/>
      <c r="AI20" s="142" t="s">
        <v>350</v>
      </c>
      <c r="AJ20" s="142" t="s">
        <v>351</v>
      </c>
      <c r="AK20" s="142" t="s">
        <v>369</v>
      </c>
    </row>
    <row r="21" spans="1:37" s="19" customFormat="1" ht="169.5" customHeight="1" x14ac:dyDescent="0.2">
      <c r="A21" s="270">
        <v>13</v>
      </c>
      <c r="B21" s="229">
        <v>2</v>
      </c>
      <c r="C21" s="229">
        <v>2.2999999999999998</v>
      </c>
      <c r="D21" s="26" t="s">
        <v>270</v>
      </c>
      <c r="E21" s="229" t="s">
        <v>80</v>
      </c>
      <c r="F21" s="27" t="s">
        <v>81</v>
      </c>
      <c r="G21" s="42">
        <v>43465</v>
      </c>
      <c r="H21" s="26" t="s">
        <v>82</v>
      </c>
      <c r="I21" s="27" t="s">
        <v>193</v>
      </c>
      <c r="J21" s="27" t="s">
        <v>83</v>
      </c>
      <c r="K21" s="48" t="s">
        <v>84</v>
      </c>
      <c r="L21" s="26" t="s">
        <v>68</v>
      </c>
      <c r="M21" s="48">
        <v>1</v>
      </c>
      <c r="N21" s="147" t="s">
        <v>194</v>
      </c>
      <c r="O21" s="164">
        <v>0.17</v>
      </c>
      <c r="P21" s="164">
        <v>0.33</v>
      </c>
      <c r="Q21" s="164">
        <v>0.17</v>
      </c>
      <c r="R21" s="164">
        <v>0.33</v>
      </c>
      <c r="S21" s="78">
        <v>1</v>
      </c>
      <c r="T21" s="78">
        <v>6</v>
      </c>
      <c r="U21" s="192">
        <f>+S21/T21</f>
        <v>0.16666666666666666</v>
      </c>
      <c r="V21" s="78">
        <v>3</v>
      </c>
      <c r="W21" s="78">
        <v>6</v>
      </c>
      <c r="X21" s="192">
        <v>0.33</v>
      </c>
      <c r="Y21" s="78"/>
      <c r="Z21" s="78">
        <v>6</v>
      </c>
      <c r="AA21" s="192"/>
      <c r="AB21" s="78"/>
      <c r="AC21" s="78">
        <v>6</v>
      </c>
      <c r="AD21" s="192"/>
      <c r="AE21" s="222">
        <f>+X21/P21</f>
        <v>1</v>
      </c>
      <c r="AF21" s="210" t="str">
        <f t="shared" si="1"/>
        <v>SATISFACTORIO</v>
      </c>
      <c r="AG21" s="278" t="s">
        <v>410</v>
      </c>
      <c r="AH21" s="31"/>
      <c r="AI21" s="30" t="s">
        <v>85</v>
      </c>
      <c r="AJ21" s="26" t="s">
        <v>370</v>
      </c>
      <c r="AK21" s="26" t="s">
        <v>368</v>
      </c>
    </row>
    <row r="22" spans="1:37" s="19" customFormat="1" ht="158.25" customHeight="1" x14ac:dyDescent="0.2">
      <c r="A22" s="270">
        <v>15</v>
      </c>
      <c r="B22" s="229">
        <v>2</v>
      </c>
      <c r="C22" s="229">
        <v>2.2999999999999998</v>
      </c>
      <c r="D22" s="26" t="s">
        <v>270</v>
      </c>
      <c r="E22" s="229" t="s">
        <v>80</v>
      </c>
      <c r="F22" s="27" t="s">
        <v>253</v>
      </c>
      <c r="G22" s="42">
        <v>43281</v>
      </c>
      <c r="H22" s="30" t="s">
        <v>35</v>
      </c>
      <c r="I22" s="28" t="s">
        <v>254</v>
      </c>
      <c r="J22" s="28" t="s">
        <v>255</v>
      </c>
      <c r="K22" s="30" t="s">
        <v>256</v>
      </c>
      <c r="L22" s="26" t="s">
        <v>68</v>
      </c>
      <c r="M22" s="59"/>
      <c r="N22" s="148">
        <v>1</v>
      </c>
      <c r="O22" s="165"/>
      <c r="P22" s="162">
        <v>1</v>
      </c>
      <c r="Q22" s="168"/>
      <c r="R22" s="169"/>
      <c r="S22" s="78" t="s">
        <v>63</v>
      </c>
      <c r="T22" s="78" t="s">
        <v>63</v>
      </c>
      <c r="U22" s="191" t="e">
        <f>S22/T22</f>
        <v>#VALUE!</v>
      </c>
      <c r="V22" s="134">
        <v>1</v>
      </c>
      <c r="W22" s="134">
        <v>1</v>
      </c>
      <c r="X22" s="191">
        <f>+V22/W22</f>
        <v>1</v>
      </c>
      <c r="Y22" s="134" t="s">
        <v>63</v>
      </c>
      <c r="Z22" s="134" t="s">
        <v>63</v>
      </c>
      <c r="AA22" s="191"/>
      <c r="AB22" s="134" t="s">
        <v>63</v>
      </c>
      <c r="AC22" s="134" t="s">
        <v>63</v>
      </c>
      <c r="AD22" s="192"/>
      <c r="AE22" s="223">
        <f>+X22/P22</f>
        <v>1</v>
      </c>
      <c r="AF22" s="210" t="str">
        <f t="shared" si="1"/>
        <v>SATISFACTORIO</v>
      </c>
      <c r="AG22" s="275" t="s">
        <v>411</v>
      </c>
      <c r="AH22" s="102"/>
      <c r="AI22" s="142" t="s">
        <v>357</v>
      </c>
      <c r="AJ22" s="142" t="s">
        <v>367</v>
      </c>
      <c r="AK22" s="142" t="s">
        <v>368</v>
      </c>
    </row>
    <row r="23" spans="1:37" s="19" customFormat="1" ht="196.5" customHeight="1" x14ac:dyDescent="0.2">
      <c r="A23" s="270">
        <v>21</v>
      </c>
      <c r="B23" s="26">
        <v>1</v>
      </c>
      <c r="C23" s="26">
        <v>1.1000000000000001</v>
      </c>
      <c r="D23" s="26" t="s">
        <v>195</v>
      </c>
      <c r="E23" s="26" t="s">
        <v>109</v>
      </c>
      <c r="F23" s="28" t="s">
        <v>110</v>
      </c>
      <c r="G23" s="47">
        <v>43465</v>
      </c>
      <c r="H23" s="48" t="s">
        <v>35</v>
      </c>
      <c r="I23" s="49" t="s">
        <v>111</v>
      </c>
      <c r="J23" s="50" t="s">
        <v>112</v>
      </c>
      <c r="K23" s="48" t="s">
        <v>196</v>
      </c>
      <c r="L23" s="62" t="s">
        <v>68</v>
      </c>
      <c r="M23" s="48">
        <v>0.88</v>
      </c>
      <c r="N23" s="152">
        <v>1</v>
      </c>
      <c r="O23" s="164">
        <v>0</v>
      </c>
      <c r="P23" s="164">
        <v>0.1</v>
      </c>
      <c r="Q23" s="164">
        <v>0.5</v>
      </c>
      <c r="R23" s="164">
        <v>0.4</v>
      </c>
      <c r="S23" s="78"/>
      <c r="T23" s="78"/>
      <c r="U23" s="192" t="e">
        <f>SUM(S23/T23)</f>
        <v>#DIV/0!</v>
      </c>
      <c r="V23" s="78">
        <v>32</v>
      </c>
      <c r="W23" s="78">
        <v>96</v>
      </c>
      <c r="X23" s="192">
        <f t="shared" ref="X23:X28" si="2">SUM(V23/W23)</f>
        <v>0.33333333333333331</v>
      </c>
      <c r="Y23" s="78"/>
      <c r="Z23" s="78"/>
      <c r="AA23" s="192" t="e">
        <f t="shared" ref="AA23:AA28" si="3">SUM(Y23/Z23)</f>
        <v>#DIV/0!</v>
      </c>
      <c r="AB23" s="78"/>
      <c r="AC23" s="78"/>
      <c r="AD23" s="192" t="e">
        <f>+AB23/AC23</f>
        <v>#DIV/0!</v>
      </c>
      <c r="AE23" s="222">
        <f>SUM(X23/P23)</f>
        <v>3.333333333333333</v>
      </c>
      <c r="AF23" s="210" t="str">
        <f>IF(AE23&lt;80%,"MÍNIMO",IF(AE23&gt;=80%,IF(AE23&lt;90%,"ACEPTABLE",IF(AE23&gt;=90%,"SATISFACTORIO"))))</f>
        <v>SATISFACTORIO</v>
      </c>
      <c r="AG23" s="255" t="s">
        <v>391</v>
      </c>
      <c r="AH23" s="31"/>
      <c r="AI23" s="127" t="s">
        <v>350</v>
      </c>
      <c r="AJ23" s="128" t="s">
        <v>351</v>
      </c>
      <c r="AK23" s="129" t="s">
        <v>352</v>
      </c>
    </row>
    <row r="24" spans="1:37" s="19" customFormat="1" ht="230.25" customHeight="1" x14ac:dyDescent="0.2">
      <c r="A24" s="270">
        <v>22</v>
      </c>
      <c r="B24" s="26">
        <v>1</v>
      </c>
      <c r="C24" s="26">
        <v>1.1000000000000001</v>
      </c>
      <c r="D24" s="26" t="s">
        <v>195</v>
      </c>
      <c r="E24" s="26" t="s">
        <v>279</v>
      </c>
      <c r="F24" s="28" t="s">
        <v>197</v>
      </c>
      <c r="G24" s="68">
        <v>43465</v>
      </c>
      <c r="H24" s="69" t="s">
        <v>35</v>
      </c>
      <c r="I24" s="30" t="s">
        <v>198</v>
      </c>
      <c r="J24" s="69" t="s">
        <v>199</v>
      </c>
      <c r="K24" s="69" t="s">
        <v>113</v>
      </c>
      <c r="L24" s="62" t="s">
        <v>68</v>
      </c>
      <c r="M24" s="48">
        <v>0.7</v>
      </c>
      <c r="N24" s="152">
        <v>1</v>
      </c>
      <c r="O24" s="169"/>
      <c r="P24" s="169">
        <v>0.5</v>
      </c>
      <c r="Q24" s="169"/>
      <c r="R24" s="169">
        <v>0.5</v>
      </c>
      <c r="S24" s="48"/>
      <c r="T24" s="77"/>
      <c r="U24" s="192">
        <f>SUM(S24)</f>
        <v>0</v>
      </c>
      <c r="V24" s="78">
        <v>2</v>
      </c>
      <c r="W24" s="78">
        <v>7</v>
      </c>
      <c r="X24" s="192">
        <f t="shared" si="2"/>
        <v>0.2857142857142857</v>
      </c>
      <c r="Y24" s="77"/>
      <c r="Z24" s="78"/>
      <c r="AA24" s="192" t="e">
        <f t="shared" si="3"/>
        <v>#DIV/0!</v>
      </c>
      <c r="AB24" s="77"/>
      <c r="AC24" s="77"/>
      <c r="AD24" s="192" t="e">
        <f>SUM(AB24/AC24)</f>
        <v>#DIV/0!</v>
      </c>
      <c r="AE24" s="152">
        <f>SUM(X24/P24)</f>
        <v>0.5714285714285714</v>
      </c>
      <c r="AF24" s="181" t="s">
        <v>0</v>
      </c>
      <c r="AG24" s="256" t="s">
        <v>412</v>
      </c>
      <c r="AH24" s="97"/>
      <c r="AI24" s="127" t="s">
        <v>350</v>
      </c>
      <c r="AJ24" s="128" t="s">
        <v>351</v>
      </c>
      <c r="AK24" s="129" t="s">
        <v>352</v>
      </c>
    </row>
    <row r="25" spans="1:37" s="19" customFormat="1" ht="321" customHeight="1" x14ac:dyDescent="0.2">
      <c r="A25" s="270">
        <v>23</v>
      </c>
      <c r="B25" s="26">
        <v>1</v>
      </c>
      <c r="C25" s="26">
        <v>1.1000000000000001</v>
      </c>
      <c r="D25" s="26" t="s">
        <v>195</v>
      </c>
      <c r="E25" s="26" t="s">
        <v>109</v>
      </c>
      <c r="F25" s="28" t="s">
        <v>330</v>
      </c>
      <c r="G25" s="68">
        <v>43465</v>
      </c>
      <c r="H25" s="69" t="s">
        <v>35</v>
      </c>
      <c r="I25" s="30" t="s">
        <v>200</v>
      </c>
      <c r="J25" s="69" t="s">
        <v>201</v>
      </c>
      <c r="K25" s="69" t="s">
        <v>114</v>
      </c>
      <c r="L25" s="62" t="s">
        <v>68</v>
      </c>
      <c r="M25" s="48">
        <v>1</v>
      </c>
      <c r="N25" s="152">
        <v>1</v>
      </c>
      <c r="O25" s="169">
        <v>1</v>
      </c>
      <c r="P25" s="169">
        <v>1</v>
      </c>
      <c r="Q25" s="169">
        <v>1</v>
      </c>
      <c r="R25" s="169">
        <v>1</v>
      </c>
      <c r="S25" s="78"/>
      <c r="T25" s="78"/>
      <c r="U25" s="192" t="e">
        <f>SUM(S25/T25)</f>
        <v>#DIV/0!</v>
      </c>
      <c r="V25" s="78">
        <v>31</v>
      </c>
      <c r="W25" s="78">
        <v>31</v>
      </c>
      <c r="X25" s="192">
        <f t="shared" si="2"/>
        <v>1</v>
      </c>
      <c r="Y25" s="78"/>
      <c r="Z25" s="78"/>
      <c r="AA25" s="192" t="e">
        <f t="shared" si="3"/>
        <v>#DIV/0!</v>
      </c>
      <c r="AB25" s="78"/>
      <c r="AC25" s="78"/>
      <c r="AD25" s="192" t="e">
        <f>+AB25/AC25</f>
        <v>#DIV/0!</v>
      </c>
      <c r="AE25" s="224">
        <f>SUM(X25)/P25</f>
        <v>1</v>
      </c>
      <c r="AF25" s="210" t="str">
        <f>IF(AE25&lt;75%,"MÍNIMO",IF(AE25&gt;=75%,IF(AE25&lt;90%,"ACEPTABLE",IF(AE25&gt;=90%,"SATISFACTORIO"))))</f>
        <v>SATISFACTORIO</v>
      </c>
      <c r="AG25" s="279" t="s">
        <v>353</v>
      </c>
      <c r="AH25" s="99"/>
      <c r="AI25" s="127" t="s">
        <v>354</v>
      </c>
      <c r="AJ25" s="128" t="s">
        <v>355</v>
      </c>
      <c r="AK25" s="130" t="s">
        <v>352</v>
      </c>
    </row>
    <row r="26" spans="1:37" s="19" customFormat="1" ht="336" x14ac:dyDescent="0.2">
      <c r="A26" s="270">
        <v>24</v>
      </c>
      <c r="B26" s="26">
        <v>1</v>
      </c>
      <c r="C26" s="26">
        <v>1.1000000000000001</v>
      </c>
      <c r="D26" s="26" t="s">
        <v>195</v>
      </c>
      <c r="E26" s="26" t="s">
        <v>115</v>
      </c>
      <c r="F26" s="28" t="s">
        <v>116</v>
      </c>
      <c r="G26" s="68">
        <v>43465</v>
      </c>
      <c r="H26" s="69" t="s">
        <v>35</v>
      </c>
      <c r="I26" s="30" t="s">
        <v>117</v>
      </c>
      <c r="J26" s="69" t="s">
        <v>274</v>
      </c>
      <c r="K26" s="69" t="s">
        <v>275</v>
      </c>
      <c r="L26" s="62" t="s">
        <v>68</v>
      </c>
      <c r="M26" s="48"/>
      <c r="N26" s="152">
        <v>0.8</v>
      </c>
      <c r="O26" s="169">
        <v>0.8</v>
      </c>
      <c r="P26" s="169">
        <v>0.8</v>
      </c>
      <c r="Q26" s="169">
        <v>0.8</v>
      </c>
      <c r="R26" s="169">
        <v>0.8</v>
      </c>
      <c r="S26" s="78"/>
      <c r="T26" s="78"/>
      <c r="U26" s="192" t="e">
        <f>SUM(S26/T26)</f>
        <v>#DIV/0!</v>
      </c>
      <c r="V26" s="78">
        <v>5</v>
      </c>
      <c r="W26" s="78">
        <v>8</v>
      </c>
      <c r="X26" s="192">
        <f t="shared" si="2"/>
        <v>0.625</v>
      </c>
      <c r="Y26" s="78"/>
      <c r="Z26" s="78"/>
      <c r="AA26" s="192" t="e">
        <f t="shared" si="3"/>
        <v>#DIV/0!</v>
      </c>
      <c r="AB26" s="78"/>
      <c r="AC26" s="78"/>
      <c r="AD26" s="192" t="e">
        <f>+AB26/AC26</f>
        <v>#DIV/0!</v>
      </c>
      <c r="AE26" s="158">
        <f>SUM(X26)/P26</f>
        <v>0.78125</v>
      </c>
      <c r="AF26" s="98" t="str">
        <f>IF(AE26&lt;60%,"MÍNIMO",IF(AE26&gt;=60%,IF(AE26&lt;80%,"ACEPTABLE",IF(AE26&gt;=80%,"SATISFACTORIO"))))</f>
        <v>ACEPTABLE</v>
      </c>
      <c r="AG26" s="255" t="s">
        <v>356</v>
      </c>
      <c r="AH26" s="99"/>
      <c r="AI26" s="131" t="s">
        <v>357</v>
      </c>
      <c r="AJ26" s="132" t="s">
        <v>358</v>
      </c>
      <c r="AK26" s="133" t="s">
        <v>359</v>
      </c>
    </row>
    <row r="27" spans="1:37" s="19" customFormat="1" ht="409.5" x14ac:dyDescent="0.2">
      <c r="A27" s="270">
        <v>25</v>
      </c>
      <c r="B27" s="26">
        <v>1</v>
      </c>
      <c r="C27" s="26">
        <v>1.1000000000000001</v>
      </c>
      <c r="D27" s="26" t="s">
        <v>195</v>
      </c>
      <c r="E27" s="26" t="s">
        <v>118</v>
      </c>
      <c r="F27" s="28" t="s">
        <v>119</v>
      </c>
      <c r="G27" s="68">
        <v>43465</v>
      </c>
      <c r="H27" s="69" t="s">
        <v>37</v>
      </c>
      <c r="I27" s="30" t="s">
        <v>120</v>
      </c>
      <c r="J27" s="69" t="s">
        <v>121</v>
      </c>
      <c r="K27" s="30" t="s">
        <v>276</v>
      </c>
      <c r="L27" s="26" t="s">
        <v>122</v>
      </c>
      <c r="M27" s="75">
        <v>124</v>
      </c>
      <c r="N27" s="153">
        <v>180</v>
      </c>
      <c r="O27" s="170">
        <v>180</v>
      </c>
      <c r="P27" s="170">
        <v>180</v>
      </c>
      <c r="Q27" s="170">
        <v>180</v>
      </c>
      <c r="R27" s="170">
        <v>180</v>
      </c>
      <c r="S27" s="78"/>
      <c r="T27" s="78"/>
      <c r="U27" s="192" t="e">
        <f>SUM(S27/T27)</f>
        <v>#DIV/0!</v>
      </c>
      <c r="V27" s="78">
        <v>121.66666666666667</v>
      </c>
      <c r="W27" s="77" t="s">
        <v>63</v>
      </c>
      <c r="X27" s="194">
        <f>SUM(V27)</f>
        <v>121.66666666666667</v>
      </c>
      <c r="Y27" s="78"/>
      <c r="Z27" s="78"/>
      <c r="AA27" s="192" t="e">
        <f t="shared" si="3"/>
        <v>#DIV/0!</v>
      </c>
      <c r="AB27" s="78"/>
      <c r="AC27" s="78"/>
      <c r="AD27" s="192" t="e">
        <f>+AB27/AC27</f>
        <v>#DIV/0!</v>
      </c>
      <c r="AE27" s="225">
        <f>SUM(X27)</f>
        <v>121.66666666666667</v>
      </c>
      <c r="AF27" s="210" t="str">
        <f>IF(AE27&gt;180,"MÍNIMO",IF(AE27&lt;=180,IF(AE27&gt;160,"ACEPTABLE",IF(AE27&lt;=160,"SATISFACTORIO"))))</f>
        <v>SATISFACTORIO</v>
      </c>
      <c r="AG27" s="280" t="s">
        <v>447</v>
      </c>
      <c r="AH27" s="99"/>
      <c r="AI27" s="135" t="s">
        <v>360</v>
      </c>
      <c r="AJ27" s="136" t="s">
        <v>361</v>
      </c>
      <c r="AK27" s="136" t="s">
        <v>362</v>
      </c>
    </row>
    <row r="28" spans="1:37" s="19" customFormat="1" ht="144" customHeight="1" x14ac:dyDescent="0.2">
      <c r="A28" s="270">
        <v>26</v>
      </c>
      <c r="B28" s="26">
        <v>1</v>
      </c>
      <c r="C28" s="26" t="s">
        <v>123</v>
      </c>
      <c r="D28" s="26" t="s">
        <v>195</v>
      </c>
      <c r="E28" s="26" t="s">
        <v>107</v>
      </c>
      <c r="F28" s="79" t="s">
        <v>202</v>
      </c>
      <c r="G28" s="68">
        <v>43465</v>
      </c>
      <c r="H28" s="69" t="s">
        <v>37</v>
      </c>
      <c r="I28" s="30" t="s">
        <v>277</v>
      </c>
      <c r="J28" s="30" t="s">
        <v>203</v>
      </c>
      <c r="K28" s="229" t="s">
        <v>278</v>
      </c>
      <c r="L28" s="26" t="s">
        <v>89</v>
      </c>
      <c r="M28" s="48"/>
      <c r="N28" s="153">
        <v>3</v>
      </c>
      <c r="O28" s="170"/>
      <c r="P28" s="170">
        <v>3</v>
      </c>
      <c r="Q28" s="170"/>
      <c r="R28" s="170">
        <v>3</v>
      </c>
      <c r="S28" s="78"/>
      <c r="T28" s="78"/>
      <c r="U28" s="192" t="e">
        <f>SUM(S28/T28)</f>
        <v>#DIV/0!</v>
      </c>
      <c r="V28" s="143">
        <v>182561098859.32001</v>
      </c>
      <c r="W28" s="143">
        <v>73710930357</v>
      </c>
      <c r="X28" s="194">
        <f t="shared" si="2"/>
        <v>2.4767167905103369</v>
      </c>
      <c r="Y28" s="78"/>
      <c r="Z28" s="78"/>
      <c r="AA28" s="192" t="e">
        <f t="shared" si="3"/>
        <v>#DIV/0!</v>
      </c>
      <c r="AB28" s="77"/>
      <c r="AC28" s="77"/>
      <c r="AD28" s="192" t="e">
        <f>SUM(AB28/AC28)</f>
        <v>#DIV/0!</v>
      </c>
      <c r="AE28" s="225">
        <f>SUM(X28)</f>
        <v>2.4767167905103369</v>
      </c>
      <c r="AF28" s="210" t="str">
        <f>IF(AE28&lt;1,"MÍNIMO",IF(AE28&gt;=1,IF(AE28&lt;2,"ACEPTABLE",IF(AE28&gt;=2,"SATISFACTORIO"))))</f>
        <v>SATISFACTORIO</v>
      </c>
      <c r="AG28" s="255" t="s">
        <v>363</v>
      </c>
      <c r="AH28" s="99"/>
      <c r="AI28" s="137" t="s">
        <v>364</v>
      </c>
      <c r="AJ28" s="138" t="s">
        <v>365</v>
      </c>
      <c r="AK28" s="139" t="s">
        <v>366</v>
      </c>
    </row>
    <row r="29" spans="1:37" s="19" customFormat="1" ht="127.5" x14ac:dyDescent="0.2">
      <c r="A29" s="270">
        <v>29</v>
      </c>
      <c r="B29" s="36">
        <v>1</v>
      </c>
      <c r="C29" s="36">
        <v>1.2</v>
      </c>
      <c r="D29" s="26" t="s">
        <v>87</v>
      </c>
      <c r="E29" s="26" t="s">
        <v>296</v>
      </c>
      <c r="F29" s="58" t="s">
        <v>297</v>
      </c>
      <c r="G29" s="68">
        <v>43465</v>
      </c>
      <c r="H29" s="57" t="s">
        <v>36</v>
      </c>
      <c r="I29" s="229" t="s">
        <v>298</v>
      </c>
      <c r="J29" s="26" t="s">
        <v>299</v>
      </c>
      <c r="K29" s="229" t="s">
        <v>306</v>
      </c>
      <c r="L29" s="62" t="s">
        <v>68</v>
      </c>
      <c r="M29" s="80">
        <v>1</v>
      </c>
      <c r="N29" s="154">
        <v>1</v>
      </c>
      <c r="O29" s="171">
        <v>1</v>
      </c>
      <c r="P29" s="171">
        <v>1</v>
      </c>
      <c r="Q29" s="171">
        <v>1</v>
      </c>
      <c r="R29" s="171">
        <v>1</v>
      </c>
      <c r="S29" s="206">
        <v>23</v>
      </c>
      <c r="T29" s="206">
        <v>23</v>
      </c>
      <c r="U29" s="219">
        <f>+S29/T29</f>
        <v>1</v>
      </c>
      <c r="V29" s="206">
        <f>(31+5)</f>
        <v>36</v>
      </c>
      <c r="W29" s="206">
        <f>36</f>
        <v>36</v>
      </c>
      <c r="X29" s="219">
        <f t="shared" ref="X29:X37" si="4">+V29/W29</f>
        <v>1</v>
      </c>
      <c r="Y29" s="206">
        <v>0</v>
      </c>
      <c r="Z29" s="206">
        <v>0</v>
      </c>
      <c r="AA29" s="219" t="e">
        <f t="shared" ref="AA29:AA34" si="5">+Y29/Z29</f>
        <v>#DIV/0!</v>
      </c>
      <c r="AB29" s="206">
        <v>0</v>
      </c>
      <c r="AC29" s="206">
        <v>0</v>
      </c>
      <c r="AD29" s="219" t="e">
        <f>+AB29/AC29</f>
        <v>#DIV/0!</v>
      </c>
      <c r="AE29" s="257">
        <f>+X29/N29</f>
        <v>1</v>
      </c>
      <c r="AF29" s="211" t="str">
        <f>IF(AE29&lt;80%,"MÍNIMO",IF(AE29&gt;=80%,IF(AE29&lt;90%,"ACEPTABLE",IF(AE29&gt;=90%,"SATISFACTORIO"))))</f>
        <v>SATISFACTORIO</v>
      </c>
      <c r="AG29" s="255" t="s">
        <v>413</v>
      </c>
      <c r="AH29" s="32"/>
      <c r="AI29" s="32"/>
      <c r="AJ29" s="32"/>
      <c r="AK29" s="32"/>
    </row>
    <row r="30" spans="1:37" s="19" customFormat="1" ht="96" x14ac:dyDescent="0.2">
      <c r="A30" s="270">
        <v>30</v>
      </c>
      <c r="B30" s="36">
        <v>1</v>
      </c>
      <c r="C30" s="36">
        <v>1.2</v>
      </c>
      <c r="D30" s="26" t="s">
        <v>87</v>
      </c>
      <c r="E30" s="26" t="s">
        <v>300</v>
      </c>
      <c r="F30" s="58" t="s">
        <v>301</v>
      </c>
      <c r="G30" s="68">
        <v>43465</v>
      </c>
      <c r="H30" s="57" t="s">
        <v>37</v>
      </c>
      <c r="I30" s="229" t="s">
        <v>302</v>
      </c>
      <c r="J30" s="26" t="s">
        <v>303</v>
      </c>
      <c r="K30" s="229" t="s">
        <v>312</v>
      </c>
      <c r="L30" s="62" t="s">
        <v>68</v>
      </c>
      <c r="M30" s="80" t="s">
        <v>104</v>
      </c>
      <c r="N30" s="155">
        <v>1</v>
      </c>
      <c r="O30" s="172">
        <v>0</v>
      </c>
      <c r="P30" s="172">
        <v>1</v>
      </c>
      <c r="Q30" s="172">
        <v>1</v>
      </c>
      <c r="R30" s="172">
        <v>1</v>
      </c>
      <c r="S30" s="206">
        <v>0</v>
      </c>
      <c r="T30" s="206">
        <v>0</v>
      </c>
      <c r="U30" s="219" t="e">
        <f>+S30/T30</f>
        <v>#DIV/0!</v>
      </c>
      <c r="V30" s="206">
        <v>176</v>
      </c>
      <c r="W30" s="206">
        <v>176</v>
      </c>
      <c r="X30" s="219">
        <f t="shared" si="4"/>
        <v>1</v>
      </c>
      <c r="Y30" s="206">
        <v>0</v>
      </c>
      <c r="Z30" s="206">
        <v>0</v>
      </c>
      <c r="AA30" s="219" t="e">
        <f t="shared" si="5"/>
        <v>#DIV/0!</v>
      </c>
      <c r="AB30" s="206">
        <v>0</v>
      </c>
      <c r="AC30" s="206">
        <v>0</v>
      </c>
      <c r="AD30" s="219" t="e">
        <f>+AB30/AC30</f>
        <v>#DIV/0!</v>
      </c>
      <c r="AE30" s="257">
        <f>+X30/N30</f>
        <v>1</v>
      </c>
      <c r="AF30" s="211" t="str">
        <f>IF(AE30&lt;80%,"MÍNIMO",IF(AE30&gt;=80%,IF(AE30&lt;90%,"ACEPTABLE",IF(AE30&gt;=90%,"SATISFACTORIO"))))</f>
        <v>SATISFACTORIO</v>
      </c>
      <c r="AG30" s="255" t="s">
        <v>414</v>
      </c>
      <c r="AH30" s="32"/>
      <c r="AI30" s="32"/>
      <c r="AJ30" s="32"/>
      <c r="AK30" s="32"/>
    </row>
    <row r="31" spans="1:37" s="19" customFormat="1" ht="135.75" customHeight="1" x14ac:dyDescent="0.2">
      <c r="A31" s="270">
        <v>31</v>
      </c>
      <c r="B31" s="36">
        <v>1</v>
      </c>
      <c r="C31" s="36">
        <v>1.2</v>
      </c>
      <c r="D31" s="26" t="s">
        <v>87</v>
      </c>
      <c r="E31" s="26" t="s">
        <v>300</v>
      </c>
      <c r="F31" s="58" t="s">
        <v>310</v>
      </c>
      <c r="G31" s="68">
        <v>43465</v>
      </c>
      <c r="H31" s="57" t="s">
        <v>37</v>
      </c>
      <c r="I31" s="229" t="s">
        <v>304</v>
      </c>
      <c r="J31" s="26" t="s">
        <v>305</v>
      </c>
      <c r="K31" s="229" t="s">
        <v>338</v>
      </c>
      <c r="L31" s="62" t="s">
        <v>68</v>
      </c>
      <c r="M31" s="80" t="s">
        <v>104</v>
      </c>
      <c r="N31" s="155">
        <v>1</v>
      </c>
      <c r="O31" s="172">
        <v>0</v>
      </c>
      <c r="P31" s="172">
        <v>1</v>
      </c>
      <c r="Q31" s="172">
        <v>1</v>
      </c>
      <c r="R31" s="172">
        <v>1</v>
      </c>
      <c r="S31" s="206">
        <v>0</v>
      </c>
      <c r="T31" s="206">
        <v>0</v>
      </c>
      <c r="U31" s="219" t="e">
        <f>+S31/T31</f>
        <v>#DIV/0!</v>
      </c>
      <c r="V31" s="206">
        <v>450</v>
      </c>
      <c r="W31" s="206">
        <v>450</v>
      </c>
      <c r="X31" s="219">
        <f t="shared" si="4"/>
        <v>1</v>
      </c>
      <c r="Y31" s="206">
        <v>0</v>
      </c>
      <c r="Z31" s="206">
        <v>0</v>
      </c>
      <c r="AA31" s="219" t="e">
        <f t="shared" si="5"/>
        <v>#DIV/0!</v>
      </c>
      <c r="AB31" s="206">
        <v>0</v>
      </c>
      <c r="AC31" s="206">
        <v>0</v>
      </c>
      <c r="AD31" s="219" t="e">
        <f>+AB31/AC31</f>
        <v>#DIV/0!</v>
      </c>
      <c r="AE31" s="257">
        <f t="shared" ref="AE31" si="6">+X31/N31</f>
        <v>1</v>
      </c>
      <c r="AF31" s="211" t="str">
        <f>IF(AE31&lt;80%,"MÍNIMO",IF(AE31&gt;=80%,IF(AE31&lt;90%,"ACEPTABLE",IF(AE31&gt;=90%,"SATISFACTORIO"))))</f>
        <v>SATISFACTORIO</v>
      </c>
      <c r="AG31" s="255" t="s">
        <v>415</v>
      </c>
      <c r="AH31" s="32"/>
      <c r="AI31" s="32"/>
      <c r="AJ31" s="32"/>
      <c r="AK31" s="32"/>
    </row>
    <row r="32" spans="1:37" s="19" customFormat="1" ht="141.75" customHeight="1" x14ac:dyDescent="0.2">
      <c r="A32" s="270">
        <v>32</v>
      </c>
      <c r="B32" s="36">
        <v>1</v>
      </c>
      <c r="C32" s="36">
        <v>1.2</v>
      </c>
      <c r="D32" s="26" t="s">
        <v>87</v>
      </c>
      <c r="E32" s="26" t="s">
        <v>300</v>
      </c>
      <c r="F32" s="58" t="s">
        <v>310</v>
      </c>
      <c r="G32" s="68">
        <v>43465</v>
      </c>
      <c r="H32" s="57" t="s">
        <v>37</v>
      </c>
      <c r="I32" s="229" t="s">
        <v>304</v>
      </c>
      <c r="J32" s="26" t="s">
        <v>305</v>
      </c>
      <c r="K32" s="229" t="s">
        <v>307</v>
      </c>
      <c r="L32" s="62" t="s">
        <v>68</v>
      </c>
      <c r="M32" s="80" t="s">
        <v>104</v>
      </c>
      <c r="N32" s="155">
        <v>1</v>
      </c>
      <c r="O32" s="172">
        <v>0</v>
      </c>
      <c r="P32" s="172">
        <v>1</v>
      </c>
      <c r="Q32" s="172">
        <v>1</v>
      </c>
      <c r="R32" s="172">
        <v>1</v>
      </c>
      <c r="S32" s="206">
        <v>0</v>
      </c>
      <c r="T32" s="206">
        <v>0</v>
      </c>
      <c r="U32" s="219" t="e">
        <f>+S32/T32</f>
        <v>#DIV/0!</v>
      </c>
      <c r="V32" s="206">
        <v>252</v>
      </c>
      <c r="W32" s="206">
        <v>275</v>
      </c>
      <c r="X32" s="219">
        <f>+V32/W32</f>
        <v>0.91636363636363638</v>
      </c>
      <c r="Y32" s="206">
        <v>0</v>
      </c>
      <c r="Z32" s="206">
        <v>0</v>
      </c>
      <c r="AA32" s="219" t="e">
        <f t="shared" si="5"/>
        <v>#DIV/0!</v>
      </c>
      <c r="AB32" s="206">
        <v>0</v>
      </c>
      <c r="AC32" s="206">
        <v>0</v>
      </c>
      <c r="AD32" s="219" t="e">
        <f>+AB32/AC32</f>
        <v>#DIV/0!</v>
      </c>
      <c r="AE32" s="257">
        <f>+X32/N32</f>
        <v>0.91636363636363638</v>
      </c>
      <c r="AF32" s="211" t="str">
        <f>IF(AE32&lt;80%,"MÍNIMO",IF(AE32&gt;=80%,IF(AE32&lt;90%,"ACEPTABLE",IF(AE32&gt;=90%,"SATISFACTORIO"))))</f>
        <v>SATISFACTORIO</v>
      </c>
      <c r="AG32" s="255" t="s">
        <v>416</v>
      </c>
      <c r="AH32" s="32"/>
      <c r="AI32" s="32"/>
      <c r="AJ32" s="32"/>
      <c r="AK32" s="32"/>
    </row>
    <row r="33" spans="1:38" s="19" customFormat="1" ht="110.25" customHeight="1" x14ac:dyDescent="0.2">
      <c r="A33" s="270">
        <v>33</v>
      </c>
      <c r="B33" s="36">
        <v>1</v>
      </c>
      <c r="C33" s="36">
        <v>1.2</v>
      </c>
      <c r="D33" s="26" t="s">
        <v>87</v>
      </c>
      <c r="E33" s="26" t="s">
        <v>280</v>
      </c>
      <c r="F33" s="58" t="s">
        <v>281</v>
      </c>
      <c r="G33" s="68">
        <v>43465</v>
      </c>
      <c r="H33" s="57" t="s">
        <v>36</v>
      </c>
      <c r="I33" s="229" t="s">
        <v>282</v>
      </c>
      <c r="J33" s="26" t="s">
        <v>283</v>
      </c>
      <c r="K33" s="229" t="s">
        <v>339</v>
      </c>
      <c r="L33" s="62" t="s">
        <v>68</v>
      </c>
      <c r="M33" s="80" t="s">
        <v>86</v>
      </c>
      <c r="N33" s="155">
        <v>0.8</v>
      </c>
      <c r="O33" s="173">
        <v>0</v>
      </c>
      <c r="P33" s="173">
        <v>0.4</v>
      </c>
      <c r="Q33" s="172">
        <v>0.2</v>
      </c>
      <c r="R33" s="172">
        <v>0.2</v>
      </c>
      <c r="S33" s="206">
        <v>0</v>
      </c>
      <c r="T33" s="206">
        <v>0</v>
      </c>
      <c r="U33" s="219" t="e">
        <f t="shared" ref="U33" si="7">+S33/T33</f>
        <v>#DIV/0!</v>
      </c>
      <c r="V33" s="206">
        <f>(77+8+5+9)-6</f>
        <v>93</v>
      </c>
      <c r="W33" s="206">
        <v>178</v>
      </c>
      <c r="X33" s="219">
        <f>+V33/W33</f>
        <v>0.52247191011235961</v>
      </c>
      <c r="Y33" s="206">
        <v>0</v>
      </c>
      <c r="Z33" s="206">
        <v>178</v>
      </c>
      <c r="AA33" s="219">
        <f t="shared" si="5"/>
        <v>0</v>
      </c>
      <c r="AB33" s="206">
        <v>0</v>
      </c>
      <c r="AC33" s="206">
        <v>178</v>
      </c>
      <c r="AD33" s="219">
        <f t="shared" ref="AD33:AD34" si="8">+AB33/AC33</f>
        <v>0</v>
      </c>
      <c r="AE33" s="257">
        <f>+X33/P33</f>
        <v>1.306179775280899</v>
      </c>
      <c r="AF33" s="211" t="str">
        <f>IF(AE33&lt;80%,"MÍNIMO",IF(AE33&gt;=80%,IF(AE33&lt;90%,"ACEPTABLE",IF(AE33&gt;=90%,"SATISFACTORIO"))))</f>
        <v>SATISFACTORIO</v>
      </c>
      <c r="AG33" s="255" t="s">
        <v>417</v>
      </c>
      <c r="AH33" s="32"/>
      <c r="AI33" s="32"/>
      <c r="AJ33" s="32"/>
      <c r="AK33" s="32"/>
    </row>
    <row r="34" spans="1:38" s="19" customFormat="1" ht="144" x14ac:dyDescent="0.2">
      <c r="A34" s="270">
        <v>34</v>
      </c>
      <c r="B34" s="26">
        <v>1</v>
      </c>
      <c r="C34" s="26">
        <v>1.2</v>
      </c>
      <c r="D34" s="26" t="s">
        <v>87</v>
      </c>
      <c r="E34" s="26" t="s">
        <v>280</v>
      </c>
      <c r="F34" s="27" t="s">
        <v>284</v>
      </c>
      <c r="G34" s="68">
        <v>43465</v>
      </c>
      <c r="H34" s="57" t="s">
        <v>37</v>
      </c>
      <c r="I34" s="229" t="s">
        <v>285</v>
      </c>
      <c r="J34" s="26" t="s">
        <v>88</v>
      </c>
      <c r="K34" s="229" t="s">
        <v>311</v>
      </c>
      <c r="L34" s="62" t="s">
        <v>68</v>
      </c>
      <c r="M34" s="80">
        <v>1</v>
      </c>
      <c r="N34" s="151">
        <v>0.95</v>
      </c>
      <c r="O34" s="169">
        <v>0.2</v>
      </c>
      <c r="P34" s="169">
        <v>0.25</v>
      </c>
      <c r="Q34" s="169">
        <v>0.25</v>
      </c>
      <c r="R34" s="169">
        <v>0.25</v>
      </c>
      <c r="S34" s="206">
        <v>80</v>
      </c>
      <c r="T34" s="206">
        <v>310</v>
      </c>
      <c r="U34" s="219">
        <f>+S34/T34</f>
        <v>0.25806451612903225</v>
      </c>
      <c r="V34" s="206">
        <f>(9-1)+(26+73+12+9+5)+S34</f>
        <v>213</v>
      </c>
      <c r="W34" s="206">
        <v>330</v>
      </c>
      <c r="X34" s="219">
        <f>+V34/W34</f>
        <v>0.6454545454545455</v>
      </c>
      <c r="Y34" s="206">
        <v>0</v>
      </c>
      <c r="Z34" s="206">
        <v>330</v>
      </c>
      <c r="AA34" s="219">
        <f t="shared" si="5"/>
        <v>0</v>
      </c>
      <c r="AB34" s="206">
        <v>0</v>
      </c>
      <c r="AC34" s="206">
        <v>330</v>
      </c>
      <c r="AD34" s="219">
        <f t="shared" si="8"/>
        <v>0</v>
      </c>
      <c r="AE34" s="257">
        <f>(X34)/(O34+P34)</f>
        <v>1.4343434343434345</v>
      </c>
      <c r="AF34" s="211" t="str">
        <f t="shared" ref="AF34" si="9">IF(AE34&lt;80%,"MÍNIMO",IF(AE34&gt;=80%,IF(AE34&lt;90%,"ACEPTABLE",IF(AE34&gt;=90%,"SATISFACTORIO"))))</f>
        <v>SATISFACTORIO</v>
      </c>
      <c r="AG34" s="255" t="s">
        <v>418</v>
      </c>
      <c r="AH34" s="32"/>
      <c r="AI34" s="32"/>
      <c r="AJ34" s="32"/>
      <c r="AK34" s="32"/>
    </row>
    <row r="35" spans="1:38" s="19" customFormat="1" ht="108" x14ac:dyDescent="0.2">
      <c r="A35" s="270">
        <v>35</v>
      </c>
      <c r="B35" s="26">
        <v>1</v>
      </c>
      <c r="C35" s="26">
        <v>1.2</v>
      </c>
      <c r="D35" s="26" t="s">
        <v>87</v>
      </c>
      <c r="E35" s="26" t="s">
        <v>286</v>
      </c>
      <c r="F35" s="70" t="s">
        <v>287</v>
      </c>
      <c r="G35" s="68">
        <v>43465</v>
      </c>
      <c r="H35" s="57" t="s">
        <v>36</v>
      </c>
      <c r="I35" s="229" t="s">
        <v>288</v>
      </c>
      <c r="J35" s="26" t="s">
        <v>289</v>
      </c>
      <c r="K35" s="229" t="s">
        <v>308</v>
      </c>
      <c r="L35" s="62" t="s">
        <v>68</v>
      </c>
      <c r="M35" s="81">
        <v>1201729386</v>
      </c>
      <c r="N35" s="151">
        <f>O35+P35+Q35+R35</f>
        <v>0.99999999999999989</v>
      </c>
      <c r="O35" s="174">
        <v>0.375</v>
      </c>
      <c r="P35" s="175">
        <v>0.2</v>
      </c>
      <c r="Q35" s="175">
        <v>0.2</v>
      </c>
      <c r="R35" s="174">
        <v>0.22500000000000001</v>
      </c>
      <c r="S35" s="207">
        <v>1414583599</v>
      </c>
      <c r="T35" s="207">
        <v>1875000000</v>
      </c>
      <c r="U35" s="219">
        <f>+S35/T35*O35</f>
        <v>0.28291671979999999</v>
      </c>
      <c r="V35" s="207">
        <f>1356109768.6+S35</f>
        <v>2770693367.5999999</v>
      </c>
      <c r="W35" s="207">
        <v>5000000000</v>
      </c>
      <c r="X35" s="219">
        <f>+V35/W35</f>
        <v>0.55413867352000001</v>
      </c>
      <c r="Y35" s="208"/>
      <c r="Z35" s="207">
        <v>5000000000</v>
      </c>
      <c r="AA35" s="219">
        <f>+Y35/5000000000</f>
        <v>0</v>
      </c>
      <c r="AB35" s="208"/>
      <c r="AC35" s="207">
        <v>5000000000</v>
      </c>
      <c r="AD35" s="219">
        <f>+AB35/5000000000</f>
        <v>0</v>
      </c>
      <c r="AE35" s="257">
        <f>(X35)/(O35+P35)</f>
        <v>0.96371943220869571</v>
      </c>
      <c r="AF35" s="211" t="str">
        <f>IF(AE35&lt;80%,"MÍNIMO",IF(AE35&gt;=80%,IF(AE35&lt;90%,"ACEPTABLE",IF(AE35&gt;=90%,"SATISFACTORIO"))))</f>
        <v>SATISFACTORIO</v>
      </c>
      <c r="AG35" s="255" t="s">
        <v>419</v>
      </c>
      <c r="AH35" s="32"/>
      <c r="AI35" s="32"/>
      <c r="AJ35" s="32"/>
      <c r="AK35" s="32"/>
    </row>
    <row r="36" spans="1:38" s="19" customFormat="1" ht="88.5" customHeight="1" x14ac:dyDescent="0.2">
      <c r="A36" s="270">
        <v>36</v>
      </c>
      <c r="B36" s="63">
        <v>1</v>
      </c>
      <c r="C36" s="63">
        <v>1.2</v>
      </c>
      <c r="D36" s="26" t="s">
        <v>87</v>
      </c>
      <c r="E36" s="26" t="s">
        <v>286</v>
      </c>
      <c r="F36" s="64" t="s">
        <v>290</v>
      </c>
      <c r="G36" s="68">
        <v>43465</v>
      </c>
      <c r="H36" s="57" t="s">
        <v>37</v>
      </c>
      <c r="I36" s="43" t="s">
        <v>291</v>
      </c>
      <c r="J36" s="65" t="s">
        <v>292</v>
      </c>
      <c r="K36" s="43" t="s">
        <v>340</v>
      </c>
      <c r="L36" s="62" t="s">
        <v>68</v>
      </c>
      <c r="M36" s="82" t="s">
        <v>69</v>
      </c>
      <c r="N36" s="156">
        <v>1</v>
      </c>
      <c r="O36" s="175">
        <v>0</v>
      </c>
      <c r="P36" s="175">
        <v>1</v>
      </c>
      <c r="Q36" s="175">
        <v>1</v>
      </c>
      <c r="R36" s="175">
        <v>1</v>
      </c>
      <c r="S36" s="206">
        <v>0</v>
      </c>
      <c r="T36" s="206">
        <v>0</v>
      </c>
      <c r="U36" s="219" t="e">
        <f>+S36/T36</f>
        <v>#DIV/0!</v>
      </c>
      <c r="V36" s="206">
        <v>11</v>
      </c>
      <c r="W36" s="206">
        <v>11</v>
      </c>
      <c r="X36" s="219">
        <f>+V36/W36</f>
        <v>1</v>
      </c>
      <c r="Y36" s="206">
        <v>0</v>
      </c>
      <c r="Z36" s="206">
        <v>0</v>
      </c>
      <c r="AA36" s="219" t="e">
        <f t="shared" ref="AA36" si="10">+Y36/Z36</f>
        <v>#DIV/0!</v>
      </c>
      <c r="AB36" s="206">
        <v>0</v>
      </c>
      <c r="AC36" s="206">
        <v>0</v>
      </c>
      <c r="AD36" s="219" t="e">
        <f t="shared" ref="AD36" si="11">+AB36/AC36</f>
        <v>#DIV/0!</v>
      </c>
      <c r="AE36" s="257">
        <f>+X36/N36</f>
        <v>1</v>
      </c>
      <c r="AF36" s="211" t="str">
        <f>IF(AE36&lt;80%,"MÍNIMO",IF(AE36&gt;=80%,IF(AE36&lt;90%,"ACEPTABLE",IF(AE36&gt;=90%,"SATISFACTORIO"))))</f>
        <v>SATISFACTORIO</v>
      </c>
      <c r="AG36" s="255" t="s">
        <v>420</v>
      </c>
      <c r="AH36" s="32"/>
      <c r="AI36" s="32"/>
      <c r="AJ36" s="32"/>
      <c r="AK36" s="32"/>
    </row>
    <row r="37" spans="1:38" s="19" customFormat="1" ht="132" x14ac:dyDescent="0.2">
      <c r="A37" s="270">
        <v>37</v>
      </c>
      <c r="B37" s="63">
        <v>1</v>
      </c>
      <c r="C37" s="63">
        <v>1.2</v>
      </c>
      <c r="D37" s="26" t="s">
        <v>87</v>
      </c>
      <c r="E37" s="26" t="s">
        <v>286</v>
      </c>
      <c r="F37" s="64" t="s">
        <v>293</v>
      </c>
      <c r="G37" s="68">
        <v>43465</v>
      </c>
      <c r="H37" s="57" t="s">
        <v>37</v>
      </c>
      <c r="I37" s="43" t="s">
        <v>294</v>
      </c>
      <c r="J37" s="65" t="s">
        <v>295</v>
      </c>
      <c r="K37" s="43" t="s">
        <v>309</v>
      </c>
      <c r="L37" s="62" t="s">
        <v>68</v>
      </c>
      <c r="M37" s="82" t="s">
        <v>69</v>
      </c>
      <c r="N37" s="156">
        <v>0.95</v>
      </c>
      <c r="O37" s="175">
        <v>0</v>
      </c>
      <c r="P37" s="175">
        <v>0.95</v>
      </c>
      <c r="Q37" s="175">
        <v>0.95</v>
      </c>
      <c r="R37" s="175">
        <v>0.95</v>
      </c>
      <c r="S37" s="206">
        <v>29</v>
      </c>
      <c r="T37" s="206">
        <v>29</v>
      </c>
      <c r="U37" s="219">
        <f>+S37/T37</f>
        <v>1</v>
      </c>
      <c r="V37" s="206">
        <f>47+S37</f>
        <v>76</v>
      </c>
      <c r="W37" s="206">
        <f>47+T37</f>
        <v>76</v>
      </c>
      <c r="X37" s="219">
        <f t="shared" si="4"/>
        <v>1</v>
      </c>
      <c r="Y37" s="206">
        <v>0</v>
      </c>
      <c r="Z37" s="206">
        <v>0</v>
      </c>
      <c r="AA37" s="219">
        <f>IFERROR(SUM(Y37/Z37)/Q37,0)</f>
        <v>0</v>
      </c>
      <c r="AB37" s="206">
        <v>0</v>
      </c>
      <c r="AC37" s="206">
        <v>0</v>
      </c>
      <c r="AD37" s="219">
        <f>IFERROR(SUM(AB37/AC37)/R37,0)</f>
        <v>0</v>
      </c>
      <c r="AE37" s="257">
        <f>+X37/N37</f>
        <v>1.0526315789473684</v>
      </c>
      <c r="AF37" s="211" t="str">
        <f t="shared" ref="AF37" si="12">IF(AE37&lt;80%,"MÍNIMO",IF(AE37&gt;=80%,IF(AE37&lt;90%,"ACEPTABLE",IF(AE37&gt;=90%,"SATISFACTORIO"))))</f>
        <v>SATISFACTORIO</v>
      </c>
      <c r="AG37" s="255" t="s">
        <v>421</v>
      </c>
      <c r="AH37" s="32"/>
      <c r="AI37" s="32"/>
      <c r="AJ37" s="32"/>
      <c r="AK37" s="32"/>
    </row>
    <row r="38" spans="1:38" ht="204" x14ac:dyDescent="0.2">
      <c r="A38" s="270">
        <v>38</v>
      </c>
      <c r="B38" s="65">
        <v>3</v>
      </c>
      <c r="C38" s="65">
        <v>3.1</v>
      </c>
      <c r="D38" s="43" t="s">
        <v>175</v>
      </c>
      <c r="E38" s="66" t="s">
        <v>55</v>
      </c>
      <c r="F38" s="67" t="s">
        <v>56</v>
      </c>
      <c r="G38" s="68">
        <v>43465</v>
      </c>
      <c r="H38" s="65" t="s">
        <v>35</v>
      </c>
      <c r="I38" s="67" t="s">
        <v>168</v>
      </c>
      <c r="J38" s="67" t="s">
        <v>57</v>
      </c>
      <c r="K38" s="94" t="s">
        <v>257</v>
      </c>
      <c r="L38" s="62" t="s">
        <v>68</v>
      </c>
      <c r="M38" s="48">
        <v>1</v>
      </c>
      <c r="N38" s="152">
        <v>1</v>
      </c>
      <c r="O38" s="176">
        <v>1</v>
      </c>
      <c r="P38" s="176">
        <v>1</v>
      </c>
      <c r="Q38" s="176">
        <v>1</v>
      </c>
      <c r="R38" s="176">
        <v>1</v>
      </c>
      <c r="S38" s="134">
        <v>90</v>
      </c>
      <c r="T38" s="134">
        <v>90</v>
      </c>
      <c r="U38" s="191">
        <f>SUM(S38/T38)</f>
        <v>1</v>
      </c>
      <c r="V38" s="134">
        <v>169</v>
      </c>
      <c r="W38" s="134">
        <v>169</v>
      </c>
      <c r="X38" s="191">
        <f>SUM(V38/W38)</f>
        <v>1</v>
      </c>
      <c r="Y38" s="134"/>
      <c r="Z38" s="134"/>
      <c r="AA38" s="191" t="e">
        <f>SUM(Y38/Z38)</f>
        <v>#DIV/0!</v>
      </c>
      <c r="AB38" s="134" t="s">
        <v>374</v>
      </c>
      <c r="AC38" s="134"/>
      <c r="AD38" s="191" t="e">
        <f>SUM(AB38/AC38)</f>
        <v>#VALUE!</v>
      </c>
      <c r="AE38" s="226">
        <f>SUM(X38)/(P38)</f>
        <v>1</v>
      </c>
      <c r="AF38" s="210" t="str">
        <f>IF(AE38&lt;80%,"MÍNIMO",IF(AE38&gt;=80%,IF(AE38&lt;90%,"ACEPTABLE",IF(AE38&gt;=90%,"SATISFACTORIO"))))</f>
        <v>SATISFACTORIO</v>
      </c>
      <c r="AG38" s="281" t="s">
        <v>392</v>
      </c>
      <c r="AH38" s="31"/>
      <c r="AI38" s="29" t="s">
        <v>371</v>
      </c>
      <c r="AJ38" s="29" t="s">
        <v>372</v>
      </c>
      <c r="AK38" s="29" t="s">
        <v>375</v>
      </c>
    </row>
    <row r="39" spans="1:38" ht="137.25" customHeight="1" x14ac:dyDescent="0.2">
      <c r="A39" s="270">
        <v>39</v>
      </c>
      <c r="B39" s="65">
        <v>3</v>
      </c>
      <c r="C39" s="65">
        <v>3.1</v>
      </c>
      <c r="D39" s="43" t="s">
        <v>175</v>
      </c>
      <c r="E39" s="66" t="s">
        <v>55</v>
      </c>
      <c r="F39" s="67" t="s">
        <v>58</v>
      </c>
      <c r="G39" s="68">
        <v>43465</v>
      </c>
      <c r="H39" s="65" t="s">
        <v>35</v>
      </c>
      <c r="I39" s="67" t="s">
        <v>169</v>
      </c>
      <c r="J39" s="67" t="s">
        <v>59</v>
      </c>
      <c r="K39" s="95" t="s">
        <v>258</v>
      </c>
      <c r="L39" s="62" t="s">
        <v>68</v>
      </c>
      <c r="M39" s="48">
        <v>1</v>
      </c>
      <c r="N39" s="152">
        <v>1</v>
      </c>
      <c r="O39" s="176">
        <v>1</v>
      </c>
      <c r="P39" s="176">
        <v>1</v>
      </c>
      <c r="Q39" s="176">
        <v>1</v>
      </c>
      <c r="R39" s="176">
        <v>1</v>
      </c>
      <c r="S39" s="134">
        <v>63</v>
      </c>
      <c r="T39" s="134">
        <v>63</v>
      </c>
      <c r="U39" s="191">
        <f>SUM(S39/T39)</f>
        <v>1</v>
      </c>
      <c r="V39" s="134">
        <v>111</v>
      </c>
      <c r="W39" s="134">
        <v>111</v>
      </c>
      <c r="X39" s="191">
        <f>SUM(V39/W39)</f>
        <v>1</v>
      </c>
      <c r="Y39" s="134"/>
      <c r="Z39" s="134"/>
      <c r="AA39" s="191" t="e">
        <f>SUM(Y39/Z39)</f>
        <v>#DIV/0!</v>
      </c>
      <c r="AB39" s="134"/>
      <c r="AC39" s="134"/>
      <c r="AD39" s="191" t="e">
        <f>SUM(AB39/AC39)</f>
        <v>#DIV/0!</v>
      </c>
      <c r="AE39" s="226">
        <f>SUM(X39)/(P39)</f>
        <v>1</v>
      </c>
      <c r="AF39" s="210" t="str">
        <f>IF(AE39&lt;80%,"MÍNIMO",IF(AE39&gt;=80%,IF(AE39&lt;90%,"ACEPTABLE",IF(AE39&gt;=90%,"SATISFACTORIO"))))</f>
        <v>SATISFACTORIO</v>
      </c>
      <c r="AG39" s="281" t="s">
        <v>376</v>
      </c>
      <c r="AH39" s="103"/>
      <c r="AI39" s="29" t="s">
        <v>371</v>
      </c>
      <c r="AJ39" s="29" t="s">
        <v>377</v>
      </c>
      <c r="AK39" s="29" t="s">
        <v>375</v>
      </c>
    </row>
    <row r="40" spans="1:38" ht="159" customHeight="1" x14ac:dyDescent="0.2">
      <c r="A40" s="270">
        <v>40</v>
      </c>
      <c r="B40" s="26">
        <v>4</v>
      </c>
      <c r="C40" s="26" t="s">
        <v>90</v>
      </c>
      <c r="D40" s="229" t="s">
        <v>315</v>
      </c>
      <c r="E40" s="27" t="s">
        <v>91</v>
      </c>
      <c r="F40" s="27" t="s">
        <v>316</v>
      </c>
      <c r="G40" s="68">
        <v>43465</v>
      </c>
      <c r="H40" s="26" t="s">
        <v>35</v>
      </c>
      <c r="I40" s="71" t="s">
        <v>317</v>
      </c>
      <c r="J40" s="83" t="s">
        <v>204</v>
      </c>
      <c r="K40" s="71" t="s">
        <v>318</v>
      </c>
      <c r="L40" s="62" t="s">
        <v>68</v>
      </c>
      <c r="M40" s="84" t="s">
        <v>69</v>
      </c>
      <c r="N40" s="147">
        <v>1</v>
      </c>
      <c r="O40" s="176" t="s">
        <v>63</v>
      </c>
      <c r="P40" s="176">
        <v>0.5</v>
      </c>
      <c r="Q40" s="176" t="s">
        <v>63</v>
      </c>
      <c r="R40" s="176">
        <v>0.5</v>
      </c>
      <c r="S40" s="134" t="s">
        <v>63</v>
      </c>
      <c r="T40" s="134" t="s">
        <v>69</v>
      </c>
      <c r="U40" s="191" t="s">
        <v>63</v>
      </c>
      <c r="V40" s="71">
        <v>0.25</v>
      </c>
      <c r="W40" s="134"/>
      <c r="X40" s="191">
        <f>+V40</f>
        <v>0.25</v>
      </c>
      <c r="Y40" s="134" t="s">
        <v>63</v>
      </c>
      <c r="Z40" s="134" t="s">
        <v>63</v>
      </c>
      <c r="AA40" s="191"/>
      <c r="AB40" s="134" t="s">
        <v>63</v>
      </c>
      <c r="AC40" s="134" t="s">
        <v>63</v>
      </c>
      <c r="AD40" s="191" t="e">
        <f>+AB40/AC40</f>
        <v>#VALUE!</v>
      </c>
      <c r="AE40" s="158">
        <f>SUM(X40/P40)</f>
        <v>0.5</v>
      </c>
      <c r="AF40" s="258" t="s">
        <v>0</v>
      </c>
      <c r="AG40" s="282" t="s">
        <v>422</v>
      </c>
      <c r="AH40" s="119"/>
      <c r="AI40" s="29" t="s">
        <v>389</v>
      </c>
      <c r="AJ40" s="29" t="s">
        <v>63</v>
      </c>
      <c r="AK40" s="29" t="s">
        <v>390</v>
      </c>
      <c r="AL40" s="24"/>
    </row>
    <row r="41" spans="1:38" ht="126.75" customHeight="1" x14ac:dyDescent="0.2">
      <c r="A41" s="270">
        <v>41</v>
      </c>
      <c r="B41" s="26">
        <v>4</v>
      </c>
      <c r="C41" s="26" t="s">
        <v>90</v>
      </c>
      <c r="D41" s="229" t="s">
        <v>315</v>
      </c>
      <c r="E41" s="229" t="s">
        <v>92</v>
      </c>
      <c r="F41" s="27" t="s">
        <v>319</v>
      </c>
      <c r="G41" s="42">
        <v>43465</v>
      </c>
      <c r="H41" s="26" t="s">
        <v>36</v>
      </c>
      <c r="I41" s="71" t="s">
        <v>331</v>
      </c>
      <c r="J41" s="83" t="s">
        <v>320</v>
      </c>
      <c r="K41" s="71" t="s">
        <v>205</v>
      </c>
      <c r="L41" s="62" t="s">
        <v>68</v>
      </c>
      <c r="M41" s="85"/>
      <c r="N41" s="147">
        <v>1</v>
      </c>
      <c r="O41" s="164">
        <v>0.25</v>
      </c>
      <c r="P41" s="164">
        <v>0.25</v>
      </c>
      <c r="Q41" s="164">
        <v>0.25</v>
      </c>
      <c r="R41" s="164">
        <v>0.25</v>
      </c>
      <c r="S41" s="134">
        <v>1</v>
      </c>
      <c r="T41" s="134">
        <v>4</v>
      </c>
      <c r="U41" s="191">
        <f t="shared" ref="U41:U46" si="13">SUM(S41/T41)</f>
        <v>0.25</v>
      </c>
      <c r="V41" s="134">
        <v>2</v>
      </c>
      <c r="W41" s="134">
        <v>4</v>
      </c>
      <c r="X41" s="191">
        <f t="shared" ref="X41:X47" si="14">+V41/W41</f>
        <v>0.5</v>
      </c>
      <c r="Y41" s="134">
        <v>0</v>
      </c>
      <c r="Z41" s="134">
        <v>0</v>
      </c>
      <c r="AA41" s="191" t="e">
        <f t="shared" ref="AA41:AA47" si="15">+Y41/Z41</f>
        <v>#DIV/0!</v>
      </c>
      <c r="AB41" s="134"/>
      <c r="AC41" s="134"/>
      <c r="AD41" s="191" t="e">
        <f t="shared" ref="AD41:AD47" si="16">+AB41/AC41</f>
        <v>#DIV/0!</v>
      </c>
      <c r="AE41" s="226">
        <f t="shared" ref="AE41:AE46" si="17">+X41/(O41+P41)</f>
        <v>1</v>
      </c>
      <c r="AF41" s="212" t="str">
        <f t="shared" ref="AF41:AF46" si="18">IF(AE41&lt;80%,"MINIMO",IF(AE41&gt;=80%,IF(AE41&lt;90%,"ACEPTABLE",IF(AE41&gt;=90%,"SATISFACTORIO"))))</f>
        <v>SATISFACTORIO</v>
      </c>
      <c r="AG41" s="282" t="s">
        <v>423</v>
      </c>
      <c r="AH41" s="119"/>
      <c r="AI41" s="29" t="s">
        <v>371</v>
      </c>
      <c r="AJ41" s="29" t="s">
        <v>384</v>
      </c>
      <c r="AK41" s="29" t="s">
        <v>375</v>
      </c>
      <c r="AL41" s="24"/>
    </row>
    <row r="42" spans="1:38" ht="126" customHeight="1" x14ac:dyDescent="0.2">
      <c r="A42" s="270">
        <v>42</v>
      </c>
      <c r="B42" s="26">
        <v>4</v>
      </c>
      <c r="C42" s="26" t="s">
        <v>90</v>
      </c>
      <c r="D42" s="229" t="s">
        <v>315</v>
      </c>
      <c r="E42" s="229" t="s">
        <v>92</v>
      </c>
      <c r="F42" s="27" t="s">
        <v>321</v>
      </c>
      <c r="G42" s="42">
        <v>43465</v>
      </c>
      <c r="H42" s="26" t="s">
        <v>35</v>
      </c>
      <c r="I42" s="71" t="s">
        <v>206</v>
      </c>
      <c r="J42" s="83" t="s">
        <v>322</v>
      </c>
      <c r="K42" s="71" t="s">
        <v>323</v>
      </c>
      <c r="L42" s="62" t="s">
        <v>68</v>
      </c>
      <c r="M42" s="84"/>
      <c r="N42" s="147">
        <v>1</v>
      </c>
      <c r="O42" s="177">
        <v>0.25</v>
      </c>
      <c r="P42" s="177">
        <v>0.25</v>
      </c>
      <c r="Q42" s="177">
        <v>0.25</v>
      </c>
      <c r="R42" s="177">
        <v>0.25</v>
      </c>
      <c r="S42" s="76">
        <v>0.5</v>
      </c>
      <c r="T42" s="134">
        <v>0</v>
      </c>
      <c r="U42" s="191">
        <f>S42</f>
        <v>0.5</v>
      </c>
      <c r="V42" s="76">
        <v>0.5</v>
      </c>
      <c r="W42" s="134">
        <v>0</v>
      </c>
      <c r="X42" s="191">
        <f>SUM(V42)</f>
        <v>0.5</v>
      </c>
      <c r="Y42" s="134">
        <v>0</v>
      </c>
      <c r="Z42" s="134">
        <v>0</v>
      </c>
      <c r="AA42" s="191" t="e">
        <f t="shared" si="15"/>
        <v>#DIV/0!</v>
      </c>
      <c r="AB42" s="134"/>
      <c r="AC42" s="134"/>
      <c r="AD42" s="191" t="e">
        <f t="shared" si="16"/>
        <v>#DIV/0!</v>
      </c>
      <c r="AE42" s="226">
        <f t="shared" si="17"/>
        <v>1</v>
      </c>
      <c r="AF42" s="212" t="str">
        <f t="shared" si="18"/>
        <v>SATISFACTORIO</v>
      </c>
      <c r="AG42" s="282" t="s">
        <v>448</v>
      </c>
      <c r="AH42" s="120"/>
      <c r="AI42" s="29" t="s">
        <v>371</v>
      </c>
      <c r="AJ42" s="29" t="s">
        <v>384</v>
      </c>
      <c r="AK42" s="29" t="s">
        <v>375</v>
      </c>
      <c r="AL42" s="121"/>
    </row>
    <row r="43" spans="1:38" ht="252" x14ac:dyDescent="0.2">
      <c r="A43" s="270">
        <v>43</v>
      </c>
      <c r="B43" s="26">
        <v>4</v>
      </c>
      <c r="C43" s="26" t="s">
        <v>90</v>
      </c>
      <c r="D43" s="229" t="s">
        <v>315</v>
      </c>
      <c r="E43" s="229" t="s">
        <v>92</v>
      </c>
      <c r="F43" s="27" t="s">
        <v>93</v>
      </c>
      <c r="G43" s="42">
        <v>43465</v>
      </c>
      <c r="H43" s="26" t="s">
        <v>35</v>
      </c>
      <c r="I43" s="27" t="s">
        <v>94</v>
      </c>
      <c r="J43" s="27" t="s">
        <v>95</v>
      </c>
      <c r="K43" s="48" t="s">
        <v>96</v>
      </c>
      <c r="L43" s="62" t="s">
        <v>68</v>
      </c>
      <c r="M43" s="87"/>
      <c r="N43" s="147">
        <v>1</v>
      </c>
      <c r="O43" s="164">
        <v>0.25</v>
      </c>
      <c r="P43" s="164">
        <v>0.25</v>
      </c>
      <c r="Q43" s="164">
        <v>0.25</v>
      </c>
      <c r="R43" s="164">
        <v>0.25</v>
      </c>
      <c r="S43" s="134">
        <v>2</v>
      </c>
      <c r="T43" s="134">
        <v>8</v>
      </c>
      <c r="U43" s="191">
        <f t="shared" si="13"/>
        <v>0.25</v>
      </c>
      <c r="V43" s="134">
        <v>4</v>
      </c>
      <c r="W43" s="134">
        <v>8</v>
      </c>
      <c r="X43" s="191">
        <f t="shared" si="14"/>
        <v>0.5</v>
      </c>
      <c r="Y43" s="134">
        <v>0</v>
      </c>
      <c r="Z43" s="134">
        <v>0</v>
      </c>
      <c r="AA43" s="191" t="e">
        <f t="shared" si="15"/>
        <v>#DIV/0!</v>
      </c>
      <c r="AB43" s="134"/>
      <c r="AC43" s="134"/>
      <c r="AD43" s="191" t="e">
        <f t="shared" si="16"/>
        <v>#DIV/0!</v>
      </c>
      <c r="AE43" s="226">
        <f t="shared" si="17"/>
        <v>1</v>
      </c>
      <c r="AF43" s="212" t="str">
        <f t="shared" si="18"/>
        <v>SATISFACTORIO</v>
      </c>
      <c r="AG43" s="283" t="s">
        <v>424</v>
      </c>
      <c r="AH43" s="120"/>
      <c r="AI43" s="29" t="s">
        <v>371</v>
      </c>
      <c r="AJ43" s="29" t="s">
        <v>384</v>
      </c>
      <c r="AK43" s="29" t="s">
        <v>375</v>
      </c>
      <c r="AL43" s="122"/>
    </row>
    <row r="44" spans="1:38" ht="102.75" customHeight="1" x14ac:dyDescent="0.2">
      <c r="A44" s="270">
        <v>44</v>
      </c>
      <c r="B44" s="26">
        <v>4</v>
      </c>
      <c r="C44" s="26" t="s">
        <v>97</v>
      </c>
      <c r="D44" s="229" t="s">
        <v>315</v>
      </c>
      <c r="E44" s="27" t="s">
        <v>98</v>
      </c>
      <c r="F44" s="27" t="s">
        <v>207</v>
      </c>
      <c r="G44" s="42">
        <v>43465</v>
      </c>
      <c r="H44" s="26" t="s">
        <v>35</v>
      </c>
      <c r="I44" s="27" t="s">
        <v>208</v>
      </c>
      <c r="J44" s="27" t="s">
        <v>209</v>
      </c>
      <c r="K44" s="26" t="s">
        <v>210</v>
      </c>
      <c r="L44" s="62" t="s">
        <v>68</v>
      </c>
      <c r="M44" s="88"/>
      <c r="N44" s="157">
        <v>1</v>
      </c>
      <c r="O44" s="164">
        <v>0.05</v>
      </c>
      <c r="P44" s="164">
        <v>0.25</v>
      </c>
      <c r="Q44" s="164">
        <v>0.3</v>
      </c>
      <c r="R44" s="164">
        <v>0.4</v>
      </c>
      <c r="S44" s="134">
        <v>14</v>
      </c>
      <c r="T44" s="134">
        <v>100</v>
      </c>
      <c r="U44" s="191">
        <f t="shared" si="13"/>
        <v>0.14000000000000001</v>
      </c>
      <c r="V44" s="134">
        <v>40</v>
      </c>
      <c r="W44" s="134">
        <v>100</v>
      </c>
      <c r="X44" s="191">
        <f t="shared" si="14"/>
        <v>0.4</v>
      </c>
      <c r="Y44" s="134">
        <v>0</v>
      </c>
      <c r="Z44" s="134">
        <v>0</v>
      </c>
      <c r="AA44" s="191" t="e">
        <f t="shared" si="15"/>
        <v>#DIV/0!</v>
      </c>
      <c r="AB44" s="134"/>
      <c r="AC44" s="134">
        <v>100</v>
      </c>
      <c r="AD44" s="191">
        <f t="shared" si="16"/>
        <v>0</v>
      </c>
      <c r="AE44" s="226">
        <f t="shared" si="17"/>
        <v>1.3333333333333335</v>
      </c>
      <c r="AF44" s="212" t="str">
        <f t="shared" si="18"/>
        <v>SATISFACTORIO</v>
      </c>
      <c r="AG44" s="283" t="s">
        <v>425</v>
      </c>
      <c r="AH44" s="120"/>
      <c r="AI44" s="29" t="s">
        <v>371</v>
      </c>
      <c r="AJ44" s="29" t="s">
        <v>384</v>
      </c>
      <c r="AK44" s="29" t="s">
        <v>375</v>
      </c>
      <c r="AL44" s="123"/>
    </row>
    <row r="45" spans="1:38" ht="156" x14ac:dyDescent="0.2">
      <c r="A45" s="270">
        <v>45</v>
      </c>
      <c r="B45" s="26">
        <v>4</v>
      </c>
      <c r="C45" s="26" t="s">
        <v>97</v>
      </c>
      <c r="D45" s="229" t="s">
        <v>315</v>
      </c>
      <c r="E45" s="27" t="s">
        <v>99</v>
      </c>
      <c r="F45" s="27" t="s">
        <v>324</v>
      </c>
      <c r="G45" s="42">
        <v>43465</v>
      </c>
      <c r="H45" s="26" t="s">
        <v>35</v>
      </c>
      <c r="I45" s="27" t="s">
        <v>170</v>
      </c>
      <c r="J45" s="27" t="s">
        <v>100</v>
      </c>
      <c r="K45" s="48" t="s">
        <v>101</v>
      </c>
      <c r="L45" s="62" t="s">
        <v>68</v>
      </c>
      <c r="M45" s="87">
        <v>4</v>
      </c>
      <c r="N45" s="150">
        <v>1</v>
      </c>
      <c r="O45" s="176">
        <v>0.25</v>
      </c>
      <c r="P45" s="176">
        <v>0.25</v>
      </c>
      <c r="Q45" s="176">
        <v>0.25</v>
      </c>
      <c r="R45" s="176">
        <v>0.25</v>
      </c>
      <c r="S45" s="134">
        <v>1</v>
      </c>
      <c r="T45" s="134">
        <v>4</v>
      </c>
      <c r="U45" s="191">
        <f t="shared" si="13"/>
        <v>0.25</v>
      </c>
      <c r="V45" s="134">
        <v>2</v>
      </c>
      <c r="W45" s="134">
        <v>4</v>
      </c>
      <c r="X45" s="191">
        <f t="shared" si="14"/>
        <v>0.5</v>
      </c>
      <c r="Y45" s="134">
        <v>0</v>
      </c>
      <c r="Z45" s="134">
        <v>4</v>
      </c>
      <c r="AA45" s="191">
        <f t="shared" si="15"/>
        <v>0</v>
      </c>
      <c r="AB45" s="134"/>
      <c r="AC45" s="134"/>
      <c r="AD45" s="191" t="e">
        <f t="shared" si="16"/>
        <v>#DIV/0!</v>
      </c>
      <c r="AE45" s="226">
        <f t="shared" si="17"/>
        <v>1</v>
      </c>
      <c r="AF45" s="212" t="str">
        <f t="shared" si="18"/>
        <v>SATISFACTORIO</v>
      </c>
      <c r="AG45" s="284" t="s">
        <v>426</v>
      </c>
      <c r="AH45" s="120"/>
      <c r="AI45" s="29" t="s">
        <v>371</v>
      </c>
      <c r="AJ45" s="29" t="s">
        <v>384</v>
      </c>
      <c r="AK45" s="29" t="s">
        <v>375</v>
      </c>
      <c r="AL45" s="24"/>
    </row>
    <row r="46" spans="1:38" ht="206.25" customHeight="1" x14ac:dyDescent="0.2">
      <c r="A46" s="270">
        <v>46</v>
      </c>
      <c r="B46" s="26">
        <v>4</v>
      </c>
      <c r="C46" s="26" t="s">
        <v>97</v>
      </c>
      <c r="D46" s="229" t="s">
        <v>315</v>
      </c>
      <c r="E46" s="27" t="s">
        <v>91</v>
      </c>
      <c r="F46" s="27" t="s">
        <v>259</v>
      </c>
      <c r="G46" s="42">
        <v>43465</v>
      </c>
      <c r="H46" s="26" t="s">
        <v>35</v>
      </c>
      <c r="I46" s="37" t="s">
        <v>102</v>
      </c>
      <c r="J46" s="37" t="s">
        <v>103</v>
      </c>
      <c r="K46" s="48" t="s">
        <v>346</v>
      </c>
      <c r="L46" s="62" t="s">
        <v>68</v>
      </c>
      <c r="M46" s="88" t="s">
        <v>104</v>
      </c>
      <c r="N46" s="157">
        <v>1</v>
      </c>
      <c r="O46" s="164">
        <v>0.25</v>
      </c>
      <c r="P46" s="164">
        <v>0.25</v>
      </c>
      <c r="Q46" s="164">
        <v>0.25</v>
      </c>
      <c r="R46" s="164">
        <v>0.25</v>
      </c>
      <c r="S46" s="78">
        <v>4</v>
      </c>
      <c r="T46" s="78">
        <v>8</v>
      </c>
      <c r="U46" s="192">
        <f t="shared" si="13"/>
        <v>0.5</v>
      </c>
      <c r="V46" s="78">
        <v>5</v>
      </c>
      <c r="W46" s="78">
        <v>8</v>
      </c>
      <c r="X46" s="191">
        <f t="shared" si="14"/>
        <v>0.625</v>
      </c>
      <c r="Y46" s="78"/>
      <c r="Z46" s="78">
        <v>8</v>
      </c>
      <c r="AA46" s="191">
        <f t="shared" si="15"/>
        <v>0</v>
      </c>
      <c r="AB46" s="134"/>
      <c r="AC46" s="134">
        <v>8</v>
      </c>
      <c r="AD46" s="191">
        <f t="shared" si="16"/>
        <v>0</v>
      </c>
      <c r="AE46" s="226">
        <f t="shared" si="17"/>
        <v>1.25</v>
      </c>
      <c r="AF46" s="213" t="str">
        <f t="shared" si="18"/>
        <v>SATISFACTORIO</v>
      </c>
      <c r="AG46" s="285" t="s">
        <v>427</v>
      </c>
      <c r="AH46" s="120"/>
      <c r="AI46" s="29" t="s">
        <v>371</v>
      </c>
      <c r="AJ46" s="29" t="s">
        <v>384</v>
      </c>
      <c r="AK46" s="29" t="s">
        <v>375</v>
      </c>
      <c r="AL46" s="24"/>
    </row>
    <row r="47" spans="1:38" ht="167.25" customHeight="1" x14ac:dyDescent="0.2">
      <c r="A47" s="270">
        <v>48</v>
      </c>
      <c r="B47" s="26">
        <v>4</v>
      </c>
      <c r="C47" s="26" t="s">
        <v>105</v>
      </c>
      <c r="D47" s="229" t="s">
        <v>315</v>
      </c>
      <c r="E47" s="27" t="s">
        <v>98</v>
      </c>
      <c r="F47" s="27" t="s">
        <v>211</v>
      </c>
      <c r="G47" s="42">
        <v>43465</v>
      </c>
      <c r="H47" s="26" t="s">
        <v>35</v>
      </c>
      <c r="I47" s="37" t="s">
        <v>212</v>
      </c>
      <c r="J47" s="37" t="s">
        <v>213</v>
      </c>
      <c r="K47" s="89" t="s">
        <v>214</v>
      </c>
      <c r="L47" s="62" t="s">
        <v>68</v>
      </c>
      <c r="M47" s="88"/>
      <c r="N47" s="157">
        <v>1</v>
      </c>
      <c r="O47" s="164">
        <v>0.25</v>
      </c>
      <c r="P47" s="164">
        <v>0.25</v>
      </c>
      <c r="Q47" s="164">
        <v>0.25</v>
      </c>
      <c r="R47" s="164">
        <v>0.25</v>
      </c>
      <c r="S47" s="26">
        <v>1</v>
      </c>
      <c r="T47" s="26">
        <v>24</v>
      </c>
      <c r="U47" s="192">
        <f>SUM(S47/T47)</f>
        <v>4.1666666666666664E-2</v>
      </c>
      <c r="V47" s="78">
        <v>8</v>
      </c>
      <c r="W47" s="78">
        <v>24</v>
      </c>
      <c r="X47" s="191">
        <f t="shared" si="14"/>
        <v>0.33333333333333331</v>
      </c>
      <c r="Y47" s="78"/>
      <c r="Z47" s="78">
        <v>24</v>
      </c>
      <c r="AA47" s="191">
        <f t="shared" si="15"/>
        <v>0</v>
      </c>
      <c r="AB47" s="134"/>
      <c r="AC47" s="134">
        <v>24</v>
      </c>
      <c r="AD47" s="191">
        <f t="shared" si="16"/>
        <v>0</v>
      </c>
      <c r="AE47" s="259">
        <f>+X47/(O47+P47)</f>
        <v>0.66666666666666663</v>
      </c>
      <c r="AF47" s="258" t="str">
        <f>IF(AE47&lt;80%,"MÍNIMO",IF(AE47&gt;=80%,IF(AE47&lt;90%,"ACEPTABLE",IF(AE47&gt;=90%,"SATISFACTORIO"))))</f>
        <v>MÍNIMO</v>
      </c>
      <c r="AG47" s="286" t="s">
        <v>428</v>
      </c>
      <c r="AH47" s="120"/>
      <c r="AI47" s="29" t="s">
        <v>371</v>
      </c>
      <c r="AJ47" s="29" t="s">
        <v>384</v>
      </c>
      <c r="AK47" s="29" t="s">
        <v>375</v>
      </c>
      <c r="AL47" s="19"/>
    </row>
    <row r="48" spans="1:38" ht="203.25" customHeight="1" x14ac:dyDescent="0.2">
      <c r="A48" s="270">
        <v>49</v>
      </c>
      <c r="B48" s="26">
        <v>4</v>
      </c>
      <c r="C48" s="26" t="s">
        <v>139</v>
      </c>
      <c r="D48" s="26" t="s">
        <v>140</v>
      </c>
      <c r="E48" s="26" t="s">
        <v>141</v>
      </c>
      <c r="F48" s="27" t="s">
        <v>142</v>
      </c>
      <c r="G48" s="47">
        <v>43465</v>
      </c>
      <c r="H48" s="26" t="s">
        <v>35</v>
      </c>
      <c r="I48" s="27" t="s">
        <v>143</v>
      </c>
      <c r="J48" s="27" t="s">
        <v>144</v>
      </c>
      <c r="K48" s="26" t="s">
        <v>145</v>
      </c>
      <c r="L48" s="62" t="s">
        <v>68</v>
      </c>
      <c r="M48" s="51">
        <v>0.95</v>
      </c>
      <c r="N48" s="151">
        <v>1</v>
      </c>
      <c r="O48" s="176">
        <v>0.25</v>
      </c>
      <c r="P48" s="176">
        <v>0.25</v>
      </c>
      <c r="Q48" s="176">
        <v>0.25</v>
      </c>
      <c r="R48" s="176">
        <v>0.25</v>
      </c>
      <c r="S48" s="143">
        <v>30375722810</v>
      </c>
      <c r="T48" s="143">
        <v>149612989000</v>
      </c>
      <c r="U48" s="196">
        <f>S48/T48</f>
        <v>0.20302864753273528</v>
      </c>
      <c r="V48" s="143">
        <f>43358137345+30375722810</f>
        <v>73733860155</v>
      </c>
      <c r="W48" s="143">
        <v>149612989000</v>
      </c>
      <c r="X48" s="196">
        <f>V48/W48</f>
        <v>0.49283060680647184</v>
      </c>
      <c r="Y48" s="143"/>
      <c r="Z48" s="143">
        <v>149612989000</v>
      </c>
      <c r="AA48" s="196">
        <f>Y48/Z48</f>
        <v>0</v>
      </c>
      <c r="AB48" s="143"/>
      <c r="AC48" s="143">
        <v>149612989000</v>
      </c>
      <c r="AD48" s="196">
        <f>AB48/AC48</f>
        <v>0</v>
      </c>
      <c r="AE48" s="222">
        <f>+X48/(O48+P48)</f>
        <v>0.98566121361294368</v>
      </c>
      <c r="AF48" s="214" t="str">
        <f>IF(AE48&lt;80%,"MÍNIMO",IF(AE48&gt;=80%,IF(AE48&lt;90%,"ACEPTABLE",IF(AE48&gt;=90%,"SATISFACTORIO"))))</f>
        <v>SATISFACTORIO</v>
      </c>
      <c r="AG48" s="287" t="s">
        <v>429</v>
      </c>
      <c r="AH48" s="31"/>
      <c r="AI48" s="105" t="s">
        <v>350</v>
      </c>
      <c r="AJ48" s="106" t="s">
        <v>351</v>
      </c>
      <c r="AK48" s="29" t="s">
        <v>368</v>
      </c>
    </row>
    <row r="49" spans="1:37" ht="201.75" customHeight="1" x14ac:dyDescent="0.2">
      <c r="A49" s="270">
        <v>50</v>
      </c>
      <c r="B49" s="26">
        <v>4</v>
      </c>
      <c r="C49" s="26" t="s">
        <v>139</v>
      </c>
      <c r="D49" s="26" t="s">
        <v>140</v>
      </c>
      <c r="E49" s="26" t="s">
        <v>141</v>
      </c>
      <c r="F49" s="27" t="s">
        <v>146</v>
      </c>
      <c r="G49" s="47">
        <v>43465</v>
      </c>
      <c r="H49" s="30" t="s">
        <v>35</v>
      </c>
      <c r="I49" s="49" t="s">
        <v>147</v>
      </c>
      <c r="J49" s="49" t="s">
        <v>332</v>
      </c>
      <c r="K49" s="30" t="s">
        <v>148</v>
      </c>
      <c r="L49" s="62" t="s">
        <v>68</v>
      </c>
      <c r="M49" s="51">
        <v>0.97</v>
      </c>
      <c r="N49" s="151">
        <v>1</v>
      </c>
      <c r="O49" s="176">
        <v>0.25</v>
      </c>
      <c r="P49" s="176">
        <v>0.25</v>
      </c>
      <c r="Q49" s="176">
        <v>0.25</v>
      </c>
      <c r="R49" s="176">
        <v>0.25</v>
      </c>
      <c r="S49" s="143">
        <v>30227666671</v>
      </c>
      <c r="T49" s="143">
        <v>149612989000</v>
      </c>
      <c r="U49" s="196">
        <f>+S49/T49</f>
        <v>0.20203905338058584</v>
      </c>
      <c r="V49" s="143">
        <f>37576743338+30227666671</f>
        <v>67804410009</v>
      </c>
      <c r="W49" s="143">
        <v>149612989000</v>
      </c>
      <c r="X49" s="196">
        <f>V49/W49</f>
        <v>0.45319868590420315</v>
      </c>
      <c r="Y49" s="143"/>
      <c r="Z49" s="143">
        <v>149612989000</v>
      </c>
      <c r="AA49" s="196"/>
      <c r="AB49" s="143"/>
      <c r="AC49" s="143">
        <v>149612989000</v>
      </c>
      <c r="AD49" s="196">
        <f>AB49/AC49</f>
        <v>0</v>
      </c>
      <c r="AE49" s="222">
        <f t="shared" ref="AE49:AE52" si="19">+X49/(O49+P49)</f>
        <v>0.90639737180840629</v>
      </c>
      <c r="AF49" s="214" t="str">
        <f>IF(AE49&lt;80%,"MÍNIMO",IF(AE49&gt;=80%,IF(AE49&lt;90%,"ACEPTABLE",IF(AE49&gt;=90%,"SATISFACTORIO"))))</f>
        <v>SATISFACTORIO</v>
      </c>
      <c r="AG49" s="287" t="s">
        <v>430</v>
      </c>
      <c r="AH49" s="103"/>
      <c r="AI49" s="105" t="s">
        <v>350</v>
      </c>
      <c r="AJ49" s="106" t="s">
        <v>351</v>
      </c>
      <c r="AK49" s="29" t="s">
        <v>368</v>
      </c>
    </row>
    <row r="50" spans="1:37" ht="96" x14ac:dyDescent="0.2">
      <c r="A50" s="270">
        <v>51</v>
      </c>
      <c r="B50" s="26">
        <v>4</v>
      </c>
      <c r="C50" s="26" t="s">
        <v>139</v>
      </c>
      <c r="D50" s="26" t="s">
        <v>140</v>
      </c>
      <c r="E50" s="26" t="s">
        <v>141</v>
      </c>
      <c r="F50" s="27" t="s">
        <v>149</v>
      </c>
      <c r="G50" s="47">
        <v>43465</v>
      </c>
      <c r="H50" s="30" t="s">
        <v>35</v>
      </c>
      <c r="I50" s="49" t="s">
        <v>150</v>
      </c>
      <c r="J50" s="49" t="s">
        <v>151</v>
      </c>
      <c r="K50" s="30" t="s">
        <v>152</v>
      </c>
      <c r="L50" s="62" t="s">
        <v>68</v>
      </c>
      <c r="M50" s="51">
        <v>1</v>
      </c>
      <c r="N50" s="151">
        <v>1</v>
      </c>
      <c r="O50" s="176">
        <v>0.25</v>
      </c>
      <c r="P50" s="176">
        <v>0.25</v>
      </c>
      <c r="Q50" s="176">
        <v>0.25</v>
      </c>
      <c r="R50" s="176">
        <v>0.25</v>
      </c>
      <c r="S50" s="78">
        <v>1</v>
      </c>
      <c r="T50" s="78">
        <v>4</v>
      </c>
      <c r="U50" s="196">
        <f>+S50/T50</f>
        <v>0.25</v>
      </c>
      <c r="V50" s="78">
        <v>2</v>
      </c>
      <c r="W50" s="78">
        <v>4</v>
      </c>
      <c r="X50" s="196">
        <f t="shared" ref="X50:X56" si="20">V50/W50</f>
        <v>0.5</v>
      </c>
      <c r="Y50" s="78"/>
      <c r="Z50" s="78">
        <v>4</v>
      </c>
      <c r="AA50" s="196"/>
      <c r="AB50" s="143"/>
      <c r="AC50" s="143">
        <v>4</v>
      </c>
      <c r="AD50" s="196">
        <f>AB50/AC50</f>
        <v>0</v>
      </c>
      <c r="AE50" s="222">
        <f t="shared" si="19"/>
        <v>1</v>
      </c>
      <c r="AF50" s="214" t="str">
        <f>IF(AE50&lt;80%,"MÍNIMO",IF(AE50&gt;=80%,IF(AE50&lt;100%,"ACEPTABLE",IF(AE50=100%,"SATISFACTORIO"))))</f>
        <v>SATISFACTORIO</v>
      </c>
      <c r="AG50" s="288" t="s">
        <v>431</v>
      </c>
      <c r="AH50" s="103"/>
      <c r="AI50" s="105" t="s">
        <v>350</v>
      </c>
      <c r="AJ50" s="106" t="s">
        <v>378</v>
      </c>
      <c r="AK50" s="107" t="s">
        <v>379</v>
      </c>
    </row>
    <row r="51" spans="1:37" ht="189.75" customHeight="1" x14ac:dyDescent="0.2">
      <c r="A51" s="270">
        <v>52</v>
      </c>
      <c r="B51" s="26">
        <v>4</v>
      </c>
      <c r="C51" s="36" t="s">
        <v>139</v>
      </c>
      <c r="D51" s="26" t="s">
        <v>140</v>
      </c>
      <c r="E51" s="26" t="s">
        <v>141</v>
      </c>
      <c r="F51" s="28" t="s">
        <v>215</v>
      </c>
      <c r="G51" s="90">
        <v>43465</v>
      </c>
      <c r="H51" s="26" t="s">
        <v>35</v>
      </c>
      <c r="I51" s="37" t="s">
        <v>216</v>
      </c>
      <c r="J51" s="38" t="s">
        <v>217</v>
      </c>
      <c r="K51" s="73" t="s">
        <v>341</v>
      </c>
      <c r="L51" s="62" t="s">
        <v>68</v>
      </c>
      <c r="M51" s="51">
        <v>0.95</v>
      </c>
      <c r="N51" s="151">
        <v>1</v>
      </c>
      <c r="O51" s="176">
        <v>0.1</v>
      </c>
      <c r="P51" s="176">
        <v>0.3</v>
      </c>
      <c r="Q51" s="176">
        <v>0.3</v>
      </c>
      <c r="R51" s="176">
        <v>0.3</v>
      </c>
      <c r="S51" s="197">
        <v>172000000</v>
      </c>
      <c r="T51" s="160">
        <v>200000000</v>
      </c>
      <c r="U51" s="196">
        <f>+S51/T51</f>
        <v>0.86</v>
      </c>
      <c r="V51" s="197">
        <v>172000000</v>
      </c>
      <c r="W51" s="160">
        <v>200000000</v>
      </c>
      <c r="X51" s="196">
        <f t="shared" si="20"/>
        <v>0.86</v>
      </c>
      <c r="Y51" s="143"/>
      <c r="Z51" s="160">
        <v>200000000</v>
      </c>
      <c r="AA51" s="196"/>
      <c r="AB51" s="143"/>
      <c r="AC51" s="160">
        <v>200000000</v>
      </c>
      <c r="AD51" s="198"/>
      <c r="AE51" s="222">
        <f t="shared" si="19"/>
        <v>2.15</v>
      </c>
      <c r="AF51" s="214" t="str">
        <f>IF(AE51&lt;=70%,"MÍNIMO",IF(AE51&gt;70%,IF(AE51&lt;90%,"ACEPTABLE",IF(AE51&gt;=90%,"SATISFACTORIO"))))</f>
        <v>SATISFACTORIO</v>
      </c>
      <c r="AG51" s="289" t="s">
        <v>432</v>
      </c>
      <c r="AH51" s="144"/>
      <c r="AI51" s="108" t="s">
        <v>380</v>
      </c>
      <c r="AJ51" s="109" t="s">
        <v>381</v>
      </c>
      <c r="AK51" s="110" t="s">
        <v>368</v>
      </c>
    </row>
    <row r="52" spans="1:37" ht="180" x14ac:dyDescent="0.2">
      <c r="A52" s="270">
        <v>53</v>
      </c>
      <c r="B52" s="26">
        <v>4</v>
      </c>
      <c r="C52" s="26">
        <v>4.5</v>
      </c>
      <c r="D52" s="26" t="s">
        <v>140</v>
      </c>
      <c r="E52" s="27" t="s">
        <v>153</v>
      </c>
      <c r="F52" s="28" t="s">
        <v>313</v>
      </c>
      <c r="G52" s="47">
        <v>43465</v>
      </c>
      <c r="H52" s="26" t="s">
        <v>35</v>
      </c>
      <c r="I52" s="27" t="s">
        <v>154</v>
      </c>
      <c r="J52" s="27" t="s">
        <v>155</v>
      </c>
      <c r="K52" s="26" t="s">
        <v>156</v>
      </c>
      <c r="L52" s="62" t="s">
        <v>68</v>
      </c>
      <c r="M52" s="71">
        <v>1</v>
      </c>
      <c r="N52" s="158">
        <v>1</v>
      </c>
      <c r="O52" s="178">
        <v>0.1</v>
      </c>
      <c r="P52" s="176">
        <v>0.6</v>
      </c>
      <c r="Q52" s="176">
        <v>0.15</v>
      </c>
      <c r="R52" s="176">
        <v>0.15</v>
      </c>
      <c r="S52" s="134">
        <v>256</v>
      </c>
      <c r="T52" s="134">
        <v>363</v>
      </c>
      <c r="U52" s="196">
        <f t="shared" ref="U52:U56" si="21">+S52/T52</f>
        <v>0.70523415977961434</v>
      </c>
      <c r="V52" s="140">
        <v>277</v>
      </c>
      <c r="W52" s="143">
        <v>371</v>
      </c>
      <c r="X52" s="196">
        <f t="shared" si="20"/>
        <v>0.74663072776280326</v>
      </c>
      <c r="Y52" s="161"/>
      <c r="Z52" s="161"/>
      <c r="AA52" s="196"/>
      <c r="AB52" s="78"/>
      <c r="AC52" s="143"/>
      <c r="AD52" s="198"/>
      <c r="AE52" s="222">
        <f t="shared" si="19"/>
        <v>1.0666153253754334</v>
      </c>
      <c r="AF52" s="214" t="str">
        <f>IF(AE52&lt;80%,"MÍNIMO",IF(AE52&gt;=80%,IF(AE52&lt;90%,"ACEPTABLE",IF(AE52&gt;=90%,"SATISFACTORIO"))))</f>
        <v>SATISFACTORIO</v>
      </c>
      <c r="AG52" s="278" t="s">
        <v>433</v>
      </c>
      <c r="AH52" s="31"/>
      <c r="AI52" s="30" t="s">
        <v>350</v>
      </c>
      <c r="AJ52" s="26" t="s">
        <v>351</v>
      </c>
      <c r="AK52" s="26" t="s">
        <v>382</v>
      </c>
    </row>
    <row r="53" spans="1:37" ht="156.75" customHeight="1" x14ac:dyDescent="0.2">
      <c r="A53" s="270">
        <v>54</v>
      </c>
      <c r="B53" s="36">
        <v>4</v>
      </c>
      <c r="C53" s="36" t="s">
        <v>139</v>
      </c>
      <c r="D53" s="26" t="s">
        <v>140</v>
      </c>
      <c r="E53" s="27" t="s">
        <v>157</v>
      </c>
      <c r="F53" s="28" t="s">
        <v>158</v>
      </c>
      <c r="G53" s="90">
        <v>43465</v>
      </c>
      <c r="H53" s="26" t="s">
        <v>314</v>
      </c>
      <c r="I53" s="37" t="s">
        <v>159</v>
      </c>
      <c r="J53" s="72" t="s">
        <v>160</v>
      </c>
      <c r="K53" s="73" t="s">
        <v>161</v>
      </c>
      <c r="L53" s="62" t="s">
        <v>68</v>
      </c>
      <c r="M53" s="71">
        <v>1</v>
      </c>
      <c r="N53" s="158">
        <v>0.9</v>
      </c>
      <c r="O53" s="176">
        <v>0.9</v>
      </c>
      <c r="P53" s="176">
        <v>0.9</v>
      </c>
      <c r="Q53" s="176">
        <v>0.9</v>
      </c>
      <c r="R53" s="176">
        <v>0.9</v>
      </c>
      <c r="S53" s="134">
        <v>19</v>
      </c>
      <c r="T53" s="134">
        <v>21</v>
      </c>
      <c r="U53" s="196">
        <f t="shared" si="21"/>
        <v>0.90476190476190477</v>
      </c>
      <c r="V53" s="199">
        <v>22</v>
      </c>
      <c r="W53" s="199">
        <v>22</v>
      </c>
      <c r="X53" s="196">
        <f t="shared" si="20"/>
        <v>1</v>
      </c>
      <c r="Y53" s="199"/>
      <c r="Z53" s="199"/>
      <c r="AA53" s="196"/>
      <c r="AB53" s="199"/>
      <c r="AC53" s="199"/>
      <c r="AD53" s="200"/>
      <c r="AE53" s="222">
        <f>+X53/P53</f>
        <v>1.1111111111111112</v>
      </c>
      <c r="AF53" s="214" t="str">
        <f>IF(AE53&lt;80%,"MÍNIMO",IF(AE53&gt;=80%,IF(AE53&lt;90%,"ACEPTABLE",IF(AE53&gt;=90%,"SATISFACTORIO"))))</f>
        <v>SATISFACTORIO</v>
      </c>
      <c r="AG53" s="283" t="s">
        <v>434</v>
      </c>
      <c r="AH53" s="145"/>
      <c r="AI53" s="108" t="s">
        <v>350</v>
      </c>
      <c r="AJ53" s="109" t="s">
        <v>351</v>
      </c>
      <c r="AK53" s="110" t="s">
        <v>368</v>
      </c>
    </row>
    <row r="54" spans="1:37" ht="132" x14ac:dyDescent="0.2">
      <c r="A54" s="270">
        <v>55</v>
      </c>
      <c r="B54" s="36">
        <v>4</v>
      </c>
      <c r="C54" s="36" t="s">
        <v>139</v>
      </c>
      <c r="D54" s="26" t="s">
        <v>140</v>
      </c>
      <c r="E54" s="27" t="s">
        <v>60</v>
      </c>
      <c r="F54" s="28" t="s">
        <v>162</v>
      </c>
      <c r="G54" s="90">
        <v>43465</v>
      </c>
      <c r="H54" s="26" t="s">
        <v>314</v>
      </c>
      <c r="I54" s="37" t="s">
        <v>333</v>
      </c>
      <c r="J54" s="38" t="s">
        <v>334</v>
      </c>
      <c r="K54" s="73" t="s">
        <v>163</v>
      </c>
      <c r="L54" s="62" t="s">
        <v>68</v>
      </c>
      <c r="M54" s="71">
        <v>1</v>
      </c>
      <c r="N54" s="158">
        <v>0.9</v>
      </c>
      <c r="O54" s="176">
        <v>0.9</v>
      </c>
      <c r="P54" s="176">
        <v>0.9</v>
      </c>
      <c r="Q54" s="176">
        <v>0.9</v>
      </c>
      <c r="R54" s="176">
        <v>0.9</v>
      </c>
      <c r="S54" s="134">
        <v>41</v>
      </c>
      <c r="T54" s="134">
        <v>48</v>
      </c>
      <c r="U54" s="196">
        <f>+S54/T54</f>
        <v>0.85416666666666663</v>
      </c>
      <c r="V54" s="199">
        <v>38</v>
      </c>
      <c r="W54" s="199">
        <v>42</v>
      </c>
      <c r="X54" s="196">
        <f t="shared" si="20"/>
        <v>0.90476190476190477</v>
      </c>
      <c r="Y54" s="199"/>
      <c r="Z54" s="199"/>
      <c r="AA54" s="196"/>
      <c r="AB54" s="199"/>
      <c r="AC54" s="199"/>
      <c r="AD54" s="200"/>
      <c r="AE54" s="222">
        <f>+X54/P54</f>
        <v>1.0052910052910053</v>
      </c>
      <c r="AF54" s="214" t="str">
        <f>IF(AE54&lt;80%,"MÍNIMO",IF(AE54&gt;=80%,IF(AE54&lt;90%,"ACEPTABLE",IF(AE54&gt;=90%,"SATISFACTORIO"))))</f>
        <v>SATISFACTORIO</v>
      </c>
      <c r="AG54" s="283" t="s">
        <v>435</v>
      </c>
      <c r="AH54" s="146"/>
      <c r="AI54" s="108" t="s">
        <v>350</v>
      </c>
      <c r="AJ54" s="109" t="s">
        <v>351</v>
      </c>
      <c r="AK54" s="110" t="s">
        <v>368</v>
      </c>
    </row>
    <row r="55" spans="1:37" ht="147" customHeight="1" x14ac:dyDescent="0.2">
      <c r="A55" s="270">
        <v>56</v>
      </c>
      <c r="B55" s="36">
        <v>4</v>
      </c>
      <c r="C55" s="36" t="s">
        <v>139</v>
      </c>
      <c r="D55" s="26" t="s">
        <v>140</v>
      </c>
      <c r="E55" s="27" t="s">
        <v>164</v>
      </c>
      <c r="F55" s="28" t="s">
        <v>165</v>
      </c>
      <c r="G55" s="90">
        <v>43465</v>
      </c>
      <c r="H55" s="26" t="s">
        <v>37</v>
      </c>
      <c r="I55" s="35" t="s">
        <v>335</v>
      </c>
      <c r="J55" s="39" t="s">
        <v>166</v>
      </c>
      <c r="K55" s="73" t="s">
        <v>167</v>
      </c>
      <c r="L55" s="62" t="s">
        <v>122</v>
      </c>
      <c r="M55" s="78">
        <v>7</v>
      </c>
      <c r="N55" s="159">
        <v>5</v>
      </c>
      <c r="O55" s="179">
        <v>5</v>
      </c>
      <c r="P55" s="179">
        <v>5</v>
      </c>
      <c r="Q55" s="179">
        <v>5</v>
      </c>
      <c r="R55" s="179">
        <v>5</v>
      </c>
      <c r="S55" s="201">
        <v>4</v>
      </c>
      <c r="T55" s="26" t="s">
        <v>383</v>
      </c>
      <c r="U55" s="202">
        <f>+S55</f>
        <v>4</v>
      </c>
      <c r="V55" s="203">
        <v>3.7</v>
      </c>
      <c r="W55" s="26" t="s">
        <v>383</v>
      </c>
      <c r="X55" s="204">
        <f>+V55</f>
        <v>3.7</v>
      </c>
      <c r="Y55" s="203"/>
      <c r="Z55" s="26" t="s">
        <v>383</v>
      </c>
      <c r="AA55" s="204">
        <f>+Y55</f>
        <v>0</v>
      </c>
      <c r="AB55" s="203"/>
      <c r="AC55" s="26" t="s">
        <v>383</v>
      </c>
      <c r="AD55" s="204">
        <f>+AB55</f>
        <v>0</v>
      </c>
      <c r="AE55" s="227"/>
      <c r="AF55" s="214" t="str">
        <f>IF(AE55&gt;7,"MÍNIMO",IF(AE55&lt;=7,IF(AE55&gt;6,"ACEPTABLE",IF(AE55&lt;=6,"SATISFACTORIO"))))</f>
        <v>SATISFACTORIO</v>
      </c>
      <c r="AG55" s="289" t="s">
        <v>436</v>
      </c>
      <c r="AH55" s="144"/>
      <c r="AI55" s="111" t="s">
        <v>393</v>
      </c>
      <c r="AJ55" s="112" t="s">
        <v>394</v>
      </c>
      <c r="AK55" s="113" t="s">
        <v>395</v>
      </c>
    </row>
    <row r="56" spans="1:37" ht="156" x14ac:dyDescent="0.2">
      <c r="A56" s="270">
        <v>57</v>
      </c>
      <c r="B56" s="26">
        <v>4</v>
      </c>
      <c r="C56" s="36" t="s">
        <v>139</v>
      </c>
      <c r="D56" s="26" t="s">
        <v>140</v>
      </c>
      <c r="E56" s="27" t="s">
        <v>60</v>
      </c>
      <c r="F56" s="28" t="s">
        <v>218</v>
      </c>
      <c r="G56" s="90">
        <v>43465</v>
      </c>
      <c r="H56" s="26" t="s">
        <v>35</v>
      </c>
      <c r="I56" s="37" t="s">
        <v>219</v>
      </c>
      <c r="J56" s="38" t="s">
        <v>220</v>
      </c>
      <c r="K56" s="73" t="s">
        <v>342</v>
      </c>
      <c r="L56" s="62" t="s">
        <v>68</v>
      </c>
      <c r="M56" s="71">
        <v>1</v>
      </c>
      <c r="N56" s="151">
        <v>1</v>
      </c>
      <c r="O56" s="169">
        <v>0</v>
      </c>
      <c r="P56" s="176">
        <v>0.3</v>
      </c>
      <c r="Q56" s="176">
        <v>0.3</v>
      </c>
      <c r="R56" s="176">
        <v>0.4</v>
      </c>
      <c r="S56" s="160">
        <v>2975000</v>
      </c>
      <c r="T56" s="160">
        <v>207000000</v>
      </c>
      <c r="U56" s="196">
        <f t="shared" si="21"/>
        <v>1.4371980676328503E-2</v>
      </c>
      <c r="V56" s="160">
        <v>32628661</v>
      </c>
      <c r="W56" s="160">
        <v>207000000</v>
      </c>
      <c r="X56" s="196">
        <f t="shared" si="20"/>
        <v>0.15762638164251208</v>
      </c>
      <c r="Y56" s="143"/>
      <c r="Z56" s="160">
        <v>207000000</v>
      </c>
      <c r="AA56" s="196"/>
      <c r="AB56" s="143"/>
      <c r="AC56" s="160">
        <v>207000000</v>
      </c>
      <c r="AD56" s="198"/>
      <c r="AE56" s="152">
        <f t="shared" ref="AE56:AE63" si="22">+X56/P56</f>
        <v>0.52542127214170697</v>
      </c>
      <c r="AF56" s="182" t="str">
        <f>IF(AE56&lt;=70%,"MÍNIMO",IF(AE56&gt;70%,IF(AE56&lt;90%,"ACEPTABLE",IF(AE56&gt;=90%,"SATISFACTORIO"))))</f>
        <v>MÍNIMO</v>
      </c>
      <c r="AG56" s="289" t="s">
        <v>437</v>
      </c>
      <c r="AH56" s="144"/>
      <c r="AI56" s="108" t="s">
        <v>380</v>
      </c>
      <c r="AJ56" s="109" t="s">
        <v>381</v>
      </c>
      <c r="AK56" s="110" t="s">
        <v>368</v>
      </c>
    </row>
    <row r="57" spans="1:37" ht="396" x14ac:dyDescent="0.2">
      <c r="A57" s="270">
        <v>60</v>
      </c>
      <c r="B57" s="229">
        <v>5</v>
      </c>
      <c r="C57" s="26">
        <v>5.0999999999999996</v>
      </c>
      <c r="D57" s="229" t="s">
        <v>347</v>
      </c>
      <c r="E57" s="229" t="s">
        <v>125</v>
      </c>
      <c r="F57" s="28" t="s">
        <v>126</v>
      </c>
      <c r="G57" s="91">
        <v>43465</v>
      </c>
      <c r="H57" s="229" t="s">
        <v>35</v>
      </c>
      <c r="I57" s="52" t="s">
        <v>127</v>
      </c>
      <c r="J57" s="52" t="s">
        <v>128</v>
      </c>
      <c r="K57" s="48" t="s">
        <v>129</v>
      </c>
      <c r="L57" s="62" t="s">
        <v>68</v>
      </c>
      <c r="M57" s="77" t="s">
        <v>69</v>
      </c>
      <c r="N57" s="148">
        <v>1</v>
      </c>
      <c r="O57" s="180" t="s">
        <v>69</v>
      </c>
      <c r="P57" s="177">
        <v>0.3</v>
      </c>
      <c r="Q57" s="177" t="s">
        <v>124</v>
      </c>
      <c r="R57" s="177">
        <v>0.7</v>
      </c>
      <c r="S57" s="134"/>
      <c r="T57" s="134"/>
      <c r="U57" s="191" t="e">
        <f t="shared" ref="U57:U60" si="23">+S57/T57</f>
        <v>#DIV/0!</v>
      </c>
      <c r="V57" s="134">
        <v>3</v>
      </c>
      <c r="W57" s="134">
        <v>10</v>
      </c>
      <c r="X57" s="191">
        <f t="shared" ref="X57:X60" si="24">SUM(V57/W57)</f>
        <v>0.3</v>
      </c>
      <c r="Y57" s="134"/>
      <c r="Z57" s="134"/>
      <c r="AA57" s="191" t="e">
        <f t="shared" ref="AA57:AA60" si="25">+Y57/Z57</f>
        <v>#DIV/0!</v>
      </c>
      <c r="AB57" s="134"/>
      <c r="AC57" s="134"/>
      <c r="AD57" s="191" t="e">
        <f t="shared" ref="AD57:AD60" si="26">SUM(AB57/AC57)</f>
        <v>#DIV/0!</v>
      </c>
      <c r="AE57" s="224">
        <f t="shared" si="22"/>
        <v>1</v>
      </c>
      <c r="AF57" s="214" t="str">
        <f>IF(AE57&lt;80%,"MÍNIMO",IF(AE57&gt;=80%,IF(AE57&lt;90%,"ACEPTABLE",IF(AE57&gt;=90%,"SATISFACTORIO"))))</f>
        <v>SATISFACTORIO</v>
      </c>
      <c r="AG57" s="290" t="s">
        <v>438</v>
      </c>
      <c r="AH57" s="103"/>
      <c r="AI57" s="26" t="s">
        <v>371</v>
      </c>
      <c r="AJ57" s="26" t="s">
        <v>372</v>
      </c>
      <c r="AK57" s="26" t="s">
        <v>373</v>
      </c>
    </row>
    <row r="58" spans="1:37" ht="372.75" customHeight="1" x14ac:dyDescent="0.2">
      <c r="A58" s="270">
        <v>61</v>
      </c>
      <c r="B58" s="229">
        <v>5</v>
      </c>
      <c r="C58" s="26" t="s">
        <v>130</v>
      </c>
      <c r="D58" s="229" t="s">
        <v>347</v>
      </c>
      <c r="E58" s="229" t="s">
        <v>125</v>
      </c>
      <c r="F58" s="28" t="s">
        <v>221</v>
      </c>
      <c r="G58" s="91">
        <v>43465</v>
      </c>
      <c r="H58" s="229" t="s">
        <v>35</v>
      </c>
      <c r="I58" s="52" t="s">
        <v>222</v>
      </c>
      <c r="J58" s="52" t="s">
        <v>223</v>
      </c>
      <c r="K58" s="48" t="s">
        <v>260</v>
      </c>
      <c r="L58" s="62" t="s">
        <v>68</v>
      </c>
      <c r="M58" s="59"/>
      <c r="N58" s="148">
        <v>1</v>
      </c>
      <c r="O58" s="177" t="s">
        <v>124</v>
      </c>
      <c r="P58" s="177">
        <v>0.4</v>
      </c>
      <c r="Q58" s="177"/>
      <c r="R58" s="177">
        <v>0.6</v>
      </c>
      <c r="S58" s="134"/>
      <c r="T58" s="134"/>
      <c r="U58" s="191" t="e">
        <f t="shared" si="23"/>
        <v>#DIV/0!</v>
      </c>
      <c r="V58" s="134">
        <v>3</v>
      </c>
      <c r="W58" s="134">
        <v>9</v>
      </c>
      <c r="X58" s="191">
        <f t="shared" si="24"/>
        <v>0.33333333333333331</v>
      </c>
      <c r="Y58" s="134"/>
      <c r="Z58" s="134"/>
      <c r="AA58" s="191" t="e">
        <f t="shared" si="25"/>
        <v>#DIV/0!</v>
      </c>
      <c r="AB58" s="134"/>
      <c r="AC58" s="134"/>
      <c r="AD58" s="191" t="e">
        <f t="shared" si="26"/>
        <v>#DIV/0!</v>
      </c>
      <c r="AE58" s="158">
        <f t="shared" si="22"/>
        <v>0.83333333333333326</v>
      </c>
      <c r="AF58" s="104" t="str">
        <f>IF(AE58&lt;80%,"MÍNIMO",IF(AE58&gt;=80%,IF(AE58&lt;90%,"ACEPTABLE",IF(AE58&gt;=90%,"SATISFACTORIO"))))</f>
        <v>ACEPTABLE</v>
      </c>
      <c r="AG58" s="291" t="s">
        <v>445</v>
      </c>
      <c r="AH58" s="103"/>
      <c r="AI58" s="26" t="s">
        <v>371</v>
      </c>
      <c r="AJ58" s="26" t="s">
        <v>372</v>
      </c>
      <c r="AK58" s="26" t="s">
        <v>373</v>
      </c>
    </row>
    <row r="59" spans="1:37" ht="409.5" x14ac:dyDescent="0.2">
      <c r="A59" s="270">
        <v>62</v>
      </c>
      <c r="B59" s="229">
        <v>5</v>
      </c>
      <c r="C59" s="26" t="s">
        <v>131</v>
      </c>
      <c r="D59" s="229" t="s">
        <v>347</v>
      </c>
      <c r="E59" s="229" t="s">
        <v>125</v>
      </c>
      <c r="F59" s="28" t="s">
        <v>224</v>
      </c>
      <c r="G59" s="91">
        <v>43465</v>
      </c>
      <c r="H59" s="229" t="s">
        <v>35</v>
      </c>
      <c r="I59" s="52" t="s">
        <v>132</v>
      </c>
      <c r="J59" s="52" t="s">
        <v>225</v>
      </c>
      <c r="K59" s="48" t="s">
        <v>226</v>
      </c>
      <c r="L59" s="62" t="s">
        <v>68</v>
      </c>
      <c r="M59" s="77" t="s">
        <v>69</v>
      </c>
      <c r="N59" s="148">
        <v>1</v>
      </c>
      <c r="O59" s="180" t="s">
        <v>124</v>
      </c>
      <c r="P59" s="177">
        <v>0.3</v>
      </c>
      <c r="Q59" s="177"/>
      <c r="R59" s="177">
        <v>0.7</v>
      </c>
      <c r="S59" s="134">
        <v>0</v>
      </c>
      <c r="T59" s="134">
        <v>0</v>
      </c>
      <c r="U59" s="191" t="e">
        <f t="shared" si="23"/>
        <v>#DIV/0!</v>
      </c>
      <c r="V59" s="134">
        <v>6</v>
      </c>
      <c r="W59" s="134">
        <v>24</v>
      </c>
      <c r="X59" s="191">
        <f t="shared" si="24"/>
        <v>0.25</v>
      </c>
      <c r="Y59" s="134"/>
      <c r="Z59" s="134"/>
      <c r="AA59" s="191" t="e">
        <f t="shared" si="25"/>
        <v>#DIV/0!</v>
      </c>
      <c r="AB59" s="134"/>
      <c r="AC59" s="134"/>
      <c r="AD59" s="191" t="e">
        <f t="shared" si="26"/>
        <v>#DIV/0!</v>
      </c>
      <c r="AE59" s="158">
        <f t="shared" si="22"/>
        <v>0.83333333333333337</v>
      </c>
      <c r="AF59" s="104" t="str">
        <f>IF(AE59&lt;80%,"MÍNIMO",IF(AE59&gt;=80%,IF(AE59&lt;90%,"ACEPTABLE",IF(AE59&gt;=90%,"SATISFACTORIO"))))</f>
        <v>ACEPTABLE</v>
      </c>
      <c r="AG59" s="290" t="s">
        <v>439</v>
      </c>
      <c r="AH59" s="103"/>
      <c r="AI59" s="29" t="s">
        <v>371</v>
      </c>
      <c r="AJ59" s="29" t="s">
        <v>384</v>
      </c>
      <c r="AK59" s="29" t="s">
        <v>375</v>
      </c>
    </row>
    <row r="60" spans="1:37" ht="191.25" x14ac:dyDescent="0.2">
      <c r="A60" s="270">
        <v>65</v>
      </c>
      <c r="B60" s="229">
        <v>5</v>
      </c>
      <c r="C60" s="26">
        <v>5.0999999999999996</v>
      </c>
      <c r="D60" s="229" t="s">
        <v>347</v>
      </c>
      <c r="E60" s="229" t="s">
        <v>125</v>
      </c>
      <c r="F60" s="28" t="s">
        <v>227</v>
      </c>
      <c r="G60" s="91">
        <v>43465</v>
      </c>
      <c r="H60" s="229" t="s">
        <v>37</v>
      </c>
      <c r="I60" s="52" t="s">
        <v>228</v>
      </c>
      <c r="J60" s="52" t="s">
        <v>229</v>
      </c>
      <c r="K60" s="48" t="s">
        <v>230</v>
      </c>
      <c r="L60" s="62" t="s">
        <v>68</v>
      </c>
      <c r="M60" s="89" t="s">
        <v>86</v>
      </c>
      <c r="N60" s="148">
        <v>0.8</v>
      </c>
      <c r="O60" s="177">
        <v>0.8</v>
      </c>
      <c r="P60" s="177">
        <v>0.8</v>
      </c>
      <c r="Q60" s="177">
        <v>0.8</v>
      </c>
      <c r="R60" s="177">
        <v>0.8</v>
      </c>
      <c r="S60" s="205">
        <v>957</v>
      </c>
      <c r="T60" s="62">
        <v>1072</v>
      </c>
      <c r="U60" s="191">
        <f t="shared" si="23"/>
        <v>0.89272388059701491</v>
      </c>
      <c r="V60" s="205">
        <v>2082</v>
      </c>
      <c r="W60" s="62">
        <v>2328</v>
      </c>
      <c r="X60" s="191">
        <f t="shared" si="24"/>
        <v>0.89432989690721654</v>
      </c>
      <c r="Y60" s="205"/>
      <c r="Z60" s="62"/>
      <c r="AA60" s="191" t="e">
        <f t="shared" si="25"/>
        <v>#DIV/0!</v>
      </c>
      <c r="AB60" s="205"/>
      <c r="AC60" s="62"/>
      <c r="AD60" s="191" t="e">
        <f t="shared" si="26"/>
        <v>#DIV/0!</v>
      </c>
      <c r="AE60" s="224">
        <f t="shared" si="22"/>
        <v>1.1179123711340206</v>
      </c>
      <c r="AF60" s="214" t="str">
        <f>IF(AE60&lt;70%,"MÍNIMO",IF(AE60&gt;=70%,IF(AE60&lt;80%,"ACEPTABLE",IF(AE60&gt;=80%,"SATISFACTORIO"))))</f>
        <v>SATISFACTORIO</v>
      </c>
      <c r="AG60" s="291" t="s">
        <v>446</v>
      </c>
      <c r="AH60" s="32"/>
      <c r="AI60" s="29" t="s">
        <v>385</v>
      </c>
      <c r="AJ60" s="26" t="s">
        <v>386</v>
      </c>
      <c r="AK60" s="26" t="s">
        <v>387</v>
      </c>
    </row>
    <row r="61" spans="1:37" ht="102" x14ac:dyDescent="0.2">
      <c r="A61" s="270">
        <v>66</v>
      </c>
      <c r="B61" s="26">
        <v>3</v>
      </c>
      <c r="C61" s="26">
        <v>3.2</v>
      </c>
      <c r="D61" s="26" t="s">
        <v>171</v>
      </c>
      <c r="E61" s="26" t="s">
        <v>60</v>
      </c>
      <c r="F61" s="27" t="s">
        <v>231</v>
      </c>
      <c r="G61" s="42">
        <v>43465</v>
      </c>
      <c r="H61" s="229" t="s">
        <v>35</v>
      </c>
      <c r="I61" s="28" t="s">
        <v>61</v>
      </c>
      <c r="J61" s="27" t="s">
        <v>232</v>
      </c>
      <c r="K61" s="48" t="s">
        <v>62</v>
      </c>
      <c r="L61" s="62" t="s">
        <v>68</v>
      </c>
      <c r="M61" s="92">
        <v>0.95</v>
      </c>
      <c r="N61" s="152">
        <v>0.96</v>
      </c>
      <c r="O61" s="164"/>
      <c r="P61" s="164">
        <v>0.34</v>
      </c>
      <c r="Q61" s="164">
        <v>0.33</v>
      </c>
      <c r="R61" s="164">
        <v>0.33</v>
      </c>
      <c r="S61" s="134"/>
      <c r="T61" s="134"/>
      <c r="U61" s="191" t="s">
        <v>63</v>
      </c>
      <c r="V61" s="134">
        <v>28</v>
      </c>
      <c r="W61" s="134">
        <v>71</v>
      </c>
      <c r="X61" s="191">
        <f>+V61/W61</f>
        <v>0.39436619718309857</v>
      </c>
      <c r="Y61" s="134"/>
      <c r="Z61" s="134"/>
      <c r="AA61" s="191" t="e">
        <f>+Y61/Z61</f>
        <v>#DIV/0!</v>
      </c>
      <c r="AB61" s="134"/>
      <c r="AC61" s="134"/>
      <c r="AD61" s="195"/>
      <c r="AE61" s="224">
        <f t="shared" si="22"/>
        <v>1.1599005799502897</v>
      </c>
      <c r="AF61" s="214" t="str">
        <f>IF(AE61&lt;80%,"MÍNIMO",IF(AE61&gt;=80%,IF(AE61&lt;90%,"ACEPTABLE",IF(AE61&gt;=90%,"SATISFACTORIO"))))</f>
        <v>SATISFACTORIO</v>
      </c>
      <c r="AG61" s="292" t="s">
        <v>396</v>
      </c>
      <c r="AH61" s="31"/>
      <c r="AI61" s="30" t="s">
        <v>350</v>
      </c>
      <c r="AJ61" s="26" t="s">
        <v>351</v>
      </c>
      <c r="AK61" s="114" t="s">
        <v>388</v>
      </c>
    </row>
    <row r="62" spans="1:37" ht="127.5" x14ac:dyDescent="0.2">
      <c r="A62" s="270">
        <v>67</v>
      </c>
      <c r="B62" s="26">
        <v>3</v>
      </c>
      <c r="C62" s="26">
        <v>3.2</v>
      </c>
      <c r="D62" s="26" t="s">
        <v>171</v>
      </c>
      <c r="E62" s="26" t="s">
        <v>60</v>
      </c>
      <c r="F62" s="28" t="s">
        <v>64</v>
      </c>
      <c r="G62" s="42">
        <v>43465</v>
      </c>
      <c r="H62" s="229" t="s">
        <v>36</v>
      </c>
      <c r="I62" s="28" t="s">
        <v>65</v>
      </c>
      <c r="J62" s="27" t="s">
        <v>172</v>
      </c>
      <c r="K62" s="48" t="s">
        <v>66</v>
      </c>
      <c r="L62" s="62" t="s">
        <v>68</v>
      </c>
      <c r="M62" s="92">
        <v>1</v>
      </c>
      <c r="N62" s="152">
        <v>0.95</v>
      </c>
      <c r="O62" s="164">
        <v>0.95</v>
      </c>
      <c r="P62" s="164">
        <v>0.95</v>
      </c>
      <c r="Q62" s="164">
        <v>0.95</v>
      </c>
      <c r="R62" s="164">
        <v>0.95</v>
      </c>
      <c r="S62" s="134">
        <v>18</v>
      </c>
      <c r="T62" s="134">
        <v>18</v>
      </c>
      <c r="U62" s="191">
        <f t="shared" ref="U62" si="27">+S62/T62</f>
        <v>1</v>
      </c>
      <c r="V62" s="134">
        <v>43</v>
      </c>
      <c r="W62" s="134">
        <v>43</v>
      </c>
      <c r="X62" s="191">
        <f t="shared" ref="X62:X63" si="28">+V62/W62</f>
        <v>1</v>
      </c>
      <c r="Y62" s="134"/>
      <c r="Z62" s="134"/>
      <c r="AA62" s="191" t="e">
        <f>+Y62/Z62</f>
        <v>#DIV/0!</v>
      </c>
      <c r="AB62" s="134"/>
      <c r="AC62" s="134"/>
      <c r="AD62" s="195"/>
      <c r="AE62" s="224">
        <f t="shared" si="22"/>
        <v>1.0526315789473684</v>
      </c>
      <c r="AF62" s="214" t="str">
        <f t="shared" ref="AF62:AF63" si="29">IF(AE62&lt;80%,"MÍNIMO",IF(AE62&gt;=80%,IF(AE62&lt;90%,"ACEPTABLE",IF(AE62&gt;=90%,"SATISFACTORIO"))))</f>
        <v>SATISFACTORIO</v>
      </c>
      <c r="AG62" s="292" t="s">
        <v>397</v>
      </c>
      <c r="AH62" s="103"/>
      <c r="AI62" s="30" t="s">
        <v>350</v>
      </c>
      <c r="AJ62" s="26" t="s">
        <v>351</v>
      </c>
      <c r="AK62" s="114" t="s">
        <v>388</v>
      </c>
    </row>
    <row r="63" spans="1:37" ht="173.25" customHeight="1" x14ac:dyDescent="0.2">
      <c r="A63" s="270">
        <v>69</v>
      </c>
      <c r="B63" s="26">
        <v>3</v>
      </c>
      <c r="C63" s="26">
        <v>3.2</v>
      </c>
      <c r="D63" s="26" t="s">
        <v>171</v>
      </c>
      <c r="E63" s="26" t="s">
        <v>60</v>
      </c>
      <c r="F63" s="27" t="s">
        <v>261</v>
      </c>
      <c r="G63" s="42">
        <v>43465</v>
      </c>
      <c r="H63" s="229" t="s">
        <v>35</v>
      </c>
      <c r="I63" s="28" t="s">
        <v>262</v>
      </c>
      <c r="J63" s="27" t="s">
        <v>263</v>
      </c>
      <c r="K63" s="48" t="s">
        <v>233</v>
      </c>
      <c r="L63" s="62" t="s">
        <v>68</v>
      </c>
      <c r="M63" s="93"/>
      <c r="N63" s="152">
        <v>1</v>
      </c>
      <c r="O63" s="168" t="s">
        <v>63</v>
      </c>
      <c r="P63" s="177">
        <v>0.5</v>
      </c>
      <c r="Q63" s="168" t="s">
        <v>63</v>
      </c>
      <c r="R63" s="164">
        <v>0.5</v>
      </c>
      <c r="S63" s="134" t="s">
        <v>63</v>
      </c>
      <c r="T63" s="134" t="s">
        <v>63</v>
      </c>
      <c r="U63" s="191" t="s">
        <v>63</v>
      </c>
      <c r="V63" s="134">
        <v>6</v>
      </c>
      <c r="W63" s="134">
        <v>18</v>
      </c>
      <c r="X63" s="260">
        <f t="shared" si="28"/>
        <v>0.33333333333333331</v>
      </c>
      <c r="Y63" s="134" t="s">
        <v>63</v>
      </c>
      <c r="Z63" s="134" t="s">
        <v>63</v>
      </c>
      <c r="AA63" s="195"/>
      <c r="AB63" s="134"/>
      <c r="AC63" s="134"/>
      <c r="AD63" s="195"/>
      <c r="AE63" s="158">
        <f t="shared" si="22"/>
        <v>0.66666666666666663</v>
      </c>
      <c r="AF63" s="182" t="str">
        <f t="shared" si="29"/>
        <v>MÍNIMO</v>
      </c>
      <c r="AG63" s="292" t="s">
        <v>398</v>
      </c>
      <c r="AH63" s="32"/>
      <c r="AI63" s="30" t="s">
        <v>350</v>
      </c>
      <c r="AJ63" s="26" t="s">
        <v>351</v>
      </c>
      <c r="AK63" s="114" t="s">
        <v>388</v>
      </c>
    </row>
    <row r="64" spans="1:37" ht="223.5" customHeight="1" x14ac:dyDescent="0.2">
      <c r="A64" s="270">
        <v>70</v>
      </c>
      <c r="B64" s="26">
        <v>3</v>
      </c>
      <c r="C64" s="26">
        <v>3.1</v>
      </c>
      <c r="D64" s="26" t="s">
        <v>234</v>
      </c>
      <c r="E64" s="26" t="s">
        <v>133</v>
      </c>
      <c r="F64" s="27" t="s">
        <v>134</v>
      </c>
      <c r="G64" s="42">
        <v>43465</v>
      </c>
      <c r="H64" s="26" t="s">
        <v>35</v>
      </c>
      <c r="I64" s="27" t="s">
        <v>135</v>
      </c>
      <c r="J64" s="27" t="s">
        <v>136</v>
      </c>
      <c r="K64" s="48" t="s">
        <v>273</v>
      </c>
      <c r="L64" s="62" t="s">
        <v>68</v>
      </c>
      <c r="M64" s="86">
        <v>1</v>
      </c>
      <c r="N64" s="152">
        <v>0.98</v>
      </c>
      <c r="O64" s="177">
        <v>0.25</v>
      </c>
      <c r="P64" s="177">
        <v>0.35</v>
      </c>
      <c r="Q64" s="177">
        <v>0.19</v>
      </c>
      <c r="R64" s="177">
        <v>0.19</v>
      </c>
      <c r="S64" s="134">
        <v>6</v>
      </c>
      <c r="T64" s="134">
        <v>28</v>
      </c>
      <c r="U64" s="191">
        <f>SUM(S64/T64)</f>
        <v>0.21428571428571427</v>
      </c>
      <c r="V64" s="134">
        <v>16</v>
      </c>
      <c r="W64" s="134">
        <v>26</v>
      </c>
      <c r="X64" s="191">
        <f>SUM(V64/W64)</f>
        <v>0.61538461538461542</v>
      </c>
      <c r="Y64" s="134"/>
      <c r="Z64" s="134">
        <v>26</v>
      </c>
      <c r="AA64" s="191">
        <f>SUM(Y64/Z64)</f>
        <v>0</v>
      </c>
      <c r="AB64" s="134"/>
      <c r="AC64" s="134">
        <v>26</v>
      </c>
      <c r="AD64" s="191">
        <f>SUM(AB64/AC64)</f>
        <v>0</v>
      </c>
      <c r="AE64" s="226">
        <f>+X64/(O64+P64)</f>
        <v>1.0256410256410258</v>
      </c>
      <c r="AF64" s="214" t="str">
        <f>IF(AE64&lt;80%,"MÍNIMO",IF(AE64&gt;=80%,IF(AE64&lt;90%,"ACEPTABLE",IF(AE64&gt;=90%,"SATISFACTORIO"))))</f>
        <v>SATISFACTORIO</v>
      </c>
      <c r="AG64" s="275" t="s">
        <v>440</v>
      </c>
      <c r="AH64" s="115">
        <v>1</v>
      </c>
      <c r="AI64" s="30" t="s">
        <v>350</v>
      </c>
      <c r="AJ64" s="26" t="s">
        <v>351</v>
      </c>
      <c r="AK64" s="114" t="s">
        <v>388</v>
      </c>
    </row>
    <row r="65" spans="1:37" ht="212.25" customHeight="1" x14ac:dyDescent="0.2">
      <c r="A65" s="270">
        <v>71</v>
      </c>
      <c r="B65" s="26">
        <v>3</v>
      </c>
      <c r="C65" s="26">
        <v>3.1</v>
      </c>
      <c r="D65" s="26" t="s">
        <v>234</v>
      </c>
      <c r="E65" s="26" t="s">
        <v>133</v>
      </c>
      <c r="F65" s="27" t="s">
        <v>235</v>
      </c>
      <c r="G65" s="42">
        <v>43465</v>
      </c>
      <c r="H65" s="26" t="s">
        <v>35</v>
      </c>
      <c r="I65" s="27" t="s">
        <v>137</v>
      </c>
      <c r="J65" s="27" t="s">
        <v>236</v>
      </c>
      <c r="K65" s="48" t="s">
        <v>237</v>
      </c>
      <c r="L65" s="62" t="s">
        <v>68</v>
      </c>
      <c r="M65" s="86">
        <v>1</v>
      </c>
      <c r="N65" s="152">
        <v>1</v>
      </c>
      <c r="O65" s="177">
        <v>0</v>
      </c>
      <c r="P65" s="177">
        <v>0.33</v>
      </c>
      <c r="Q65" s="177">
        <v>0.34</v>
      </c>
      <c r="R65" s="177">
        <v>0.33</v>
      </c>
      <c r="S65" s="134"/>
      <c r="T65" s="134"/>
      <c r="U65" s="191"/>
      <c r="V65" s="134">
        <v>13</v>
      </c>
      <c r="W65" s="134">
        <v>39</v>
      </c>
      <c r="X65" s="191">
        <f>SUM(V65/W65)</f>
        <v>0.33333333333333331</v>
      </c>
      <c r="Y65" s="134"/>
      <c r="Z65" s="134">
        <v>39</v>
      </c>
      <c r="AA65" s="191">
        <f>SUM(Y65/Z65)</f>
        <v>0</v>
      </c>
      <c r="AB65" s="134"/>
      <c r="AC65" s="134">
        <v>39</v>
      </c>
      <c r="AD65" s="191">
        <f>SUM(AB65/AC65)</f>
        <v>0</v>
      </c>
      <c r="AE65" s="226">
        <f>+X65/(O65+P65)</f>
        <v>1.0101010101010099</v>
      </c>
      <c r="AF65" s="214" t="str">
        <f>IF(AE65&lt;80%,"MÍNIMO",IF(AE65&gt;=80%,IF(AE65&lt;90%,"ACEPTABLE",IF(AE65&gt;=90%,"SATISFACTORIO"))))</f>
        <v>SATISFACTORIO</v>
      </c>
      <c r="AG65" s="275" t="s">
        <v>441</v>
      </c>
      <c r="AH65" s="116"/>
      <c r="AI65" s="30" t="s">
        <v>350</v>
      </c>
      <c r="AJ65" s="26" t="s">
        <v>351</v>
      </c>
      <c r="AK65" s="114" t="s">
        <v>388</v>
      </c>
    </row>
    <row r="66" spans="1:37" ht="307.5" customHeight="1" x14ac:dyDescent="0.2">
      <c r="A66" s="270">
        <v>72</v>
      </c>
      <c r="B66" s="26">
        <v>3</v>
      </c>
      <c r="C66" s="26">
        <v>3.1</v>
      </c>
      <c r="D66" s="26" t="s">
        <v>234</v>
      </c>
      <c r="E66" s="26" t="s">
        <v>133</v>
      </c>
      <c r="F66" s="27" t="s">
        <v>264</v>
      </c>
      <c r="G66" s="42">
        <v>43465</v>
      </c>
      <c r="H66" s="26" t="s">
        <v>35</v>
      </c>
      <c r="I66" s="27" t="s">
        <v>343</v>
      </c>
      <c r="J66" s="27" t="s">
        <v>238</v>
      </c>
      <c r="K66" s="48" t="s">
        <v>239</v>
      </c>
      <c r="L66" s="62" t="s">
        <v>68</v>
      </c>
      <c r="M66" s="86">
        <v>1</v>
      </c>
      <c r="N66" s="152">
        <v>1</v>
      </c>
      <c r="O66" s="177">
        <v>0.23</v>
      </c>
      <c r="P66" s="177">
        <v>0.27</v>
      </c>
      <c r="Q66" s="177">
        <v>0.24</v>
      </c>
      <c r="R66" s="177">
        <v>0.26</v>
      </c>
      <c r="S66" s="134">
        <v>8</v>
      </c>
      <c r="T66" s="134">
        <v>28</v>
      </c>
      <c r="U66" s="191">
        <f t="shared" ref="U66" si="30">SUM(S66/T66)</f>
        <v>0.2857142857142857</v>
      </c>
      <c r="V66" s="134">
        <v>17</v>
      </c>
      <c r="W66" s="134">
        <v>28</v>
      </c>
      <c r="X66" s="191">
        <f>SUM(V66/W66)</f>
        <v>0.6071428571428571</v>
      </c>
      <c r="Y66" s="134"/>
      <c r="Z66" s="134">
        <v>28</v>
      </c>
      <c r="AA66" s="191">
        <f>SUM(Y66/Z66)</f>
        <v>0</v>
      </c>
      <c r="AB66" s="134"/>
      <c r="AC66" s="134">
        <v>28</v>
      </c>
      <c r="AD66" s="191">
        <f>SUM(AB66/AC66)</f>
        <v>0</v>
      </c>
      <c r="AE66" s="226">
        <f t="shared" ref="AE66:AE68" si="31">SUM(X66/(O66+P66))</f>
        <v>1.2142857142857142</v>
      </c>
      <c r="AF66" s="214" t="str">
        <f>IF(AE66&lt;80%,"MÍNIMO",IF(AE66&gt;=80%,IF(AE66&lt;90%,"ACEPTABLE",IF(AE66&gt;=90%,"SATISFACTORIO"))))</f>
        <v>SATISFACTORIO</v>
      </c>
      <c r="AG66" s="275" t="s">
        <v>449</v>
      </c>
      <c r="AH66" s="117"/>
      <c r="AI66" s="30" t="s">
        <v>350</v>
      </c>
      <c r="AJ66" s="26" t="s">
        <v>351</v>
      </c>
      <c r="AK66" s="114" t="s">
        <v>388</v>
      </c>
    </row>
    <row r="67" spans="1:37" ht="290.25" customHeight="1" x14ac:dyDescent="0.2">
      <c r="A67" s="270">
        <v>73</v>
      </c>
      <c r="B67" s="26">
        <v>3</v>
      </c>
      <c r="C67" s="26">
        <v>3.1</v>
      </c>
      <c r="D67" s="26" t="s">
        <v>234</v>
      </c>
      <c r="E67" s="26" t="s">
        <v>133</v>
      </c>
      <c r="F67" s="27" t="s">
        <v>138</v>
      </c>
      <c r="G67" s="42">
        <v>43465</v>
      </c>
      <c r="H67" s="26" t="s">
        <v>35</v>
      </c>
      <c r="I67" s="27" t="s">
        <v>344</v>
      </c>
      <c r="J67" s="27" t="s">
        <v>240</v>
      </c>
      <c r="K67" s="48" t="s">
        <v>241</v>
      </c>
      <c r="L67" s="62" t="s">
        <v>68</v>
      </c>
      <c r="M67" s="86">
        <v>1</v>
      </c>
      <c r="N67" s="152">
        <v>1</v>
      </c>
      <c r="O67" s="177">
        <v>0</v>
      </c>
      <c r="P67" s="177">
        <v>0.33</v>
      </c>
      <c r="Q67" s="177">
        <v>0.34</v>
      </c>
      <c r="R67" s="177">
        <v>0.33</v>
      </c>
      <c r="S67" s="134" t="s">
        <v>63</v>
      </c>
      <c r="T67" s="134" t="s">
        <v>63</v>
      </c>
      <c r="U67" s="191"/>
      <c r="V67" s="134">
        <v>12</v>
      </c>
      <c r="W67" s="134">
        <v>36</v>
      </c>
      <c r="X67" s="191">
        <f t="shared" ref="X67:X68" si="32">SUM(V67/W67)</f>
        <v>0.33333333333333331</v>
      </c>
      <c r="Y67" s="134"/>
      <c r="Z67" s="134">
        <v>36</v>
      </c>
      <c r="AA67" s="191">
        <f>SUM(Y67/Z67)</f>
        <v>0</v>
      </c>
      <c r="AB67" s="134"/>
      <c r="AC67" s="134">
        <v>36</v>
      </c>
      <c r="AD67" s="191">
        <f>SUM(AB67/AC67)</f>
        <v>0</v>
      </c>
      <c r="AE67" s="226">
        <f t="shared" si="31"/>
        <v>1.0101010101010099</v>
      </c>
      <c r="AF67" s="214" t="str">
        <f>IF(AE67&lt;80%,"MÍNIMO",IF(AE67&gt;=80%,IF(AE67&lt;90%,"ACEPTABLE",IF(AE67&gt;=90%,"SATISFACTORIO"))))</f>
        <v>SATISFACTORIO</v>
      </c>
      <c r="AG67" s="275" t="s">
        <v>442</v>
      </c>
      <c r="AH67" s="116"/>
      <c r="AI67" s="30" t="s">
        <v>350</v>
      </c>
      <c r="AJ67" s="26" t="s">
        <v>351</v>
      </c>
      <c r="AK67" s="114" t="s">
        <v>388</v>
      </c>
    </row>
    <row r="68" spans="1:37" ht="155.25" customHeight="1" thickBot="1" x14ac:dyDescent="0.25">
      <c r="A68" s="293">
        <v>74</v>
      </c>
      <c r="B68" s="294">
        <v>3</v>
      </c>
      <c r="C68" s="294">
        <v>3.1</v>
      </c>
      <c r="D68" s="294" t="s">
        <v>234</v>
      </c>
      <c r="E68" s="294" t="s">
        <v>133</v>
      </c>
      <c r="F68" s="295" t="s">
        <v>242</v>
      </c>
      <c r="G68" s="296">
        <v>43465</v>
      </c>
      <c r="H68" s="294" t="s">
        <v>35</v>
      </c>
      <c r="I68" s="295" t="s">
        <v>243</v>
      </c>
      <c r="J68" s="295" t="s">
        <v>244</v>
      </c>
      <c r="K68" s="297" t="s">
        <v>245</v>
      </c>
      <c r="L68" s="298" t="s">
        <v>68</v>
      </c>
      <c r="M68" s="299">
        <v>1</v>
      </c>
      <c r="N68" s="300">
        <v>1</v>
      </c>
      <c r="O68" s="301">
        <v>0.34</v>
      </c>
      <c r="P68" s="301">
        <v>0.17</v>
      </c>
      <c r="Q68" s="301">
        <v>0.26</v>
      </c>
      <c r="R68" s="301">
        <v>0.23</v>
      </c>
      <c r="S68" s="302">
        <v>9</v>
      </c>
      <c r="T68" s="302">
        <v>26</v>
      </c>
      <c r="U68" s="303">
        <f t="shared" ref="U68" si="33">SUM(S68/T68)</f>
        <v>0.34615384615384615</v>
      </c>
      <c r="V68" s="302">
        <v>13</v>
      </c>
      <c r="W68" s="302">
        <v>26</v>
      </c>
      <c r="X68" s="303">
        <f t="shared" si="32"/>
        <v>0.5</v>
      </c>
      <c r="Y68" s="302"/>
      <c r="Z68" s="302">
        <v>26</v>
      </c>
      <c r="AA68" s="303">
        <f>SUM(Y68/Z68)</f>
        <v>0</v>
      </c>
      <c r="AB68" s="302"/>
      <c r="AC68" s="302">
        <v>26</v>
      </c>
      <c r="AD68" s="303">
        <f>SUM(AB68/AC68)</f>
        <v>0</v>
      </c>
      <c r="AE68" s="304">
        <f t="shared" si="31"/>
        <v>0.98039215686274506</v>
      </c>
      <c r="AF68" s="305" t="str">
        <f>IF(AE68&lt;80%,"MÍNIMO",IF(AE68&gt;=80%,IF(AE68&lt;90%,"ACEPTABLE",IF(AE68&gt;=90%,"SATISFACTORIO"))))</f>
        <v>SATISFACTORIO</v>
      </c>
      <c r="AG68" s="306" t="s">
        <v>443</v>
      </c>
      <c r="AH68" s="118"/>
      <c r="AI68" s="30" t="s">
        <v>350</v>
      </c>
      <c r="AJ68" s="26" t="s">
        <v>351</v>
      </c>
      <c r="AK68" s="114" t="s">
        <v>388</v>
      </c>
    </row>
    <row r="69" spans="1:37" ht="85.5" customHeight="1" x14ac:dyDescent="0.2">
      <c r="I69" s="20"/>
      <c r="N69" s="20"/>
    </row>
    <row r="70" spans="1:37" ht="85.5" customHeight="1" x14ac:dyDescent="0.2">
      <c r="I70" s="20"/>
      <c r="N70" s="20"/>
    </row>
  </sheetData>
  <sheetProtection formatCells="0" formatColumns="0" formatRows="0" sort="0" autoFilter="0" pivotTables="0"/>
  <autoFilter ref="A9:BE68"/>
  <mergeCells count="35">
    <mergeCell ref="L8:L9"/>
    <mergeCell ref="AI8:AK8"/>
    <mergeCell ref="O8:R8"/>
    <mergeCell ref="S8:U8"/>
    <mergeCell ref="V8:X8"/>
    <mergeCell ref="Y8:AA8"/>
    <mergeCell ref="AB8:AD8"/>
    <mergeCell ref="AE8:AE9"/>
    <mergeCell ref="AF7:AG7"/>
    <mergeCell ref="A7:A9"/>
    <mergeCell ref="B8:B9"/>
    <mergeCell ref="C8:C9"/>
    <mergeCell ref="D8:D9"/>
    <mergeCell ref="E8:E9"/>
    <mergeCell ref="F8:F9"/>
    <mergeCell ref="G8:G9"/>
    <mergeCell ref="AF8:AF9"/>
    <mergeCell ref="AG8:AG9"/>
    <mergeCell ref="M8:M9"/>
    <mergeCell ref="N8:N9"/>
    <mergeCell ref="H8:H9"/>
    <mergeCell ref="I8:I9"/>
    <mergeCell ref="J8:J9"/>
    <mergeCell ref="K8:K9"/>
    <mergeCell ref="B7:C7"/>
    <mergeCell ref="D7:G7"/>
    <mergeCell ref="H7:L7"/>
    <mergeCell ref="M7:R7"/>
    <mergeCell ref="S7:AE7"/>
    <mergeCell ref="A4:L4"/>
    <mergeCell ref="A1:C3"/>
    <mergeCell ref="D1:AF3"/>
    <mergeCell ref="A5:L5"/>
    <mergeCell ref="A6:R6"/>
    <mergeCell ref="S6:AG6"/>
  </mergeCells>
  <conditionalFormatting sqref="AI9 AK9">
    <cfRule type="cellIs" dxfId="91" priority="135" stopIfTrue="1" operator="equal">
      <formula>"MINIMO"</formula>
    </cfRule>
    <cfRule type="cellIs" dxfId="90" priority="136" stopIfTrue="1" operator="equal">
      <formula>"ACEPTABLE"</formula>
    </cfRule>
    <cfRule type="cellIs" dxfId="89" priority="137" stopIfTrue="1" operator="equal">
      <formula>"SATISFACTORIO"</formula>
    </cfRule>
  </conditionalFormatting>
  <conditionalFormatting sqref="K53:K56">
    <cfRule type="cellIs" dxfId="88" priority="120" stopIfTrue="1" operator="equal">
      <formula>#REF!</formula>
    </cfRule>
    <cfRule type="cellIs" dxfId="87" priority="121" stopIfTrue="1" operator="equal">
      <formula>#REF!</formula>
    </cfRule>
    <cfRule type="cellIs" dxfId="86" priority="122" stopIfTrue="1" operator="equal">
      <formula>#REF!</formula>
    </cfRule>
  </conditionalFormatting>
  <conditionalFormatting sqref="I55:J55">
    <cfRule type="cellIs" dxfId="85" priority="117" stopIfTrue="1" operator="equal">
      <formula>#REF!</formula>
    </cfRule>
    <cfRule type="cellIs" dxfId="84" priority="118" stopIfTrue="1" operator="equal">
      <formula>#REF!</formula>
    </cfRule>
    <cfRule type="cellIs" dxfId="83" priority="119" stopIfTrue="1" operator="equal">
      <formula>#REF!</formula>
    </cfRule>
  </conditionalFormatting>
  <conditionalFormatting sqref="K51">
    <cfRule type="cellIs" dxfId="82" priority="114" stopIfTrue="1" operator="equal">
      <formula>#REF!</formula>
    </cfRule>
    <cfRule type="cellIs" dxfId="81" priority="115" stopIfTrue="1" operator="equal">
      <formula>#REF!</formula>
    </cfRule>
    <cfRule type="cellIs" dxfId="80" priority="116" stopIfTrue="1" operator="equal">
      <formula>#REF!</formula>
    </cfRule>
  </conditionalFormatting>
  <conditionalFormatting sqref="AF23:AF24">
    <cfRule type="containsText" dxfId="79" priority="107" operator="containsText" text="SATISFACTORIO">
      <formula>NOT(ISERROR(SEARCH("SATISFACTORIO",AF23)))</formula>
    </cfRule>
  </conditionalFormatting>
  <conditionalFormatting sqref="AF23:AF24">
    <cfRule type="containsText" dxfId="78" priority="105" operator="containsText" text="MÍNIMO">
      <formula>NOT(ISERROR(SEARCH("MÍNIMO",AF23)))</formula>
    </cfRule>
  </conditionalFormatting>
  <conditionalFormatting sqref="AF23:AF24">
    <cfRule type="containsText" dxfId="77" priority="106" operator="containsText" text="ACEPTABLE">
      <formula>NOT(ISERROR(SEARCH("ACEPTABLE",AF23)))</formula>
    </cfRule>
  </conditionalFormatting>
  <conditionalFormatting sqref="AF26:AF28">
    <cfRule type="containsText" dxfId="76" priority="104" operator="containsText" text="SATISFACTORIO">
      <formula>NOT(ISERROR(SEARCH("SATISFACTORIO",AF26)))</formula>
    </cfRule>
  </conditionalFormatting>
  <conditionalFormatting sqref="AF26:AF28">
    <cfRule type="containsText" dxfId="75" priority="102" operator="containsText" text="MÍNIMO">
      <formula>NOT(ISERROR(SEARCH("MÍNIMO",AF26)))</formula>
    </cfRule>
  </conditionalFormatting>
  <conditionalFormatting sqref="AF26:AF28">
    <cfRule type="containsText" dxfId="74" priority="103" operator="containsText" text="ACEPTABLE">
      <formula>NOT(ISERROR(SEARCH("ACEPTABLE",AF26)))</formula>
    </cfRule>
  </conditionalFormatting>
  <conditionalFormatting sqref="AF25">
    <cfRule type="containsText" dxfId="73" priority="101" operator="containsText" text="SATISFACTORIO">
      <formula>NOT(ISERROR(SEARCH("SATISFACTORIO",AF25)))</formula>
    </cfRule>
  </conditionalFormatting>
  <conditionalFormatting sqref="AF25">
    <cfRule type="containsText" dxfId="72" priority="99" operator="containsText" text="MÍNIMO">
      <formula>NOT(ISERROR(SEARCH("MÍNIMO",AF25)))</formula>
    </cfRule>
  </conditionalFormatting>
  <conditionalFormatting sqref="AF25">
    <cfRule type="containsText" dxfId="71" priority="100" operator="containsText" text="ACEPTABLE">
      <formula>NOT(ISERROR(SEARCH("ACEPTABLE",AF25)))</formula>
    </cfRule>
  </conditionalFormatting>
  <conditionalFormatting sqref="AF61:AF63">
    <cfRule type="cellIs" dxfId="70" priority="93" stopIfTrue="1" operator="equal">
      <formula>$AK$9</formula>
    </cfRule>
    <cfRule type="cellIs" dxfId="69" priority="94" stopIfTrue="1" operator="equal">
      <formula>$AJ$9</formula>
    </cfRule>
    <cfRule type="cellIs" dxfId="68" priority="95" stopIfTrue="1" operator="equal">
      <formula>$AI$9</formula>
    </cfRule>
  </conditionalFormatting>
  <conditionalFormatting sqref="AF38:AF39">
    <cfRule type="cellIs" dxfId="67" priority="89" stopIfTrue="1" operator="equal">
      <formula>$AK$9</formula>
    </cfRule>
    <cfRule type="cellIs" dxfId="66" priority="90" stopIfTrue="1" operator="equal">
      <formula>$AJ$9</formula>
    </cfRule>
    <cfRule type="cellIs" dxfId="65" priority="91" stopIfTrue="1" operator="equal">
      <formula>$AI$9</formula>
    </cfRule>
  </conditionalFormatting>
  <conditionalFormatting sqref="AD53">
    <cfRule type="expression" dxfId="64" priority="85" stopIfTrue="1">
      <formula>$AB$11=""</formula>
    </cfRule>
    <cfRule type="cellIs" dxfId="63" priority="86" stopIfTrue="1" operator="lessThan">
      <formula>0.7</formula>
    </cfRule>
    <cfRule type="cellIs" dxfId="62" priority="87" stopIfTrue="1" operator="greaterThanOrEqual">
      <formula>0.9</formula>
    </cfRule>
    <cfRule type="cellIs" dxfId="61" priority="88" stopIfTrue="1" operator="greaterThanOrEqual">
      <formula>0.7</formula>
    </cfRule>
  </conditionalFormatting>
  <conditionalFormatting sqref="AD54">
    <cfRule type="expression" dxfId="60" priority="81" stopIfTrue="1">
      <formula>$AB$11=""</formula>
    </cfRule>
    <cfRule type="cellIs" dxfId="59" priority="82" stopIfTrue="1" operator="lessThan">
      <formula>0.7</formula>
    </cfRule>
    <cfRule type="cellIs" dxfId="58" priority="83" stopIfTrue="1" operator="greaterThanOrEqual">
      <formula>0.9</formula>
    </cfRule>
    <cfRule type="cellIs" dxfId="57" priority="84" stopIfTrue="1" operator="greaterThanOrEqual">
      <formula>0.7</formula>
    </cfRule>
  </conditionalFormatting>
  <conditionalFormatting sqref="AD56">
    <cfRule type="expression" dxfId="56" priority="77" stopIfTrue="1">
      <formula>$AB$11=""</formula>
    </cfRule>
    <cfRule type="cellIs" dxfId="55" priority="78" stopIfTrue="1" operator="lessThan">
      <formula>0.7</formula>
    </cfRule>
    <cfRule type="cellIs" dxfId="54" priority="79" stopIfTrue="1" operator="greaterThanOrEqual">
      <formula>0.9</formula>
    </cfRule>
    <cfRule type="cellIs" dxfId="53" priority="80" stopIfTrue="1" operator="greaterThanOrEqual">
      <formula>0.7</formula>
    </cfRule>
  </conditionalFormatting>
  <conditionalFormatting sqref="AD51">
    <cfRule type="expression" dxfId="52" priority="73" stopIfTrue="1">
      <formula>$AB$11=""</formula>
    </cfRule>
    <cfRule type="cellIs" dxfId="51" priority="74" stopIfTrue="1" operator="lessThan">
      <formula>0.7</formula>
    </cfRule>
    <cfRule type="cellIs" dxfId="50" priority="75" stopIfTrue="1" operator="greaterThanOrEqual">
      <formula>0.9</formula>
    </cfRule>
    <cfRule type="cellIs" dxfId="49" priority="76" stopIfTrue="1" operator="greaterThanOrEqual">
      <formula>0.7</formula>
    </cfRule>
  </conditionalFormatting>
  <conditionalFormatting sqref="AF48">
    <cfRule type="cellIs" dxfId="48" priority="70" stopIfTrue="1" operator="equal">
      <formula>$AK$9</formula>
    </cfRule>
    <cfRule type="cellIs" dxfId="47" priority="71" stopIfTrue="1" operator="equal">
      <formula>$AJ$9</formula>
    </cfRule>
    <cfRule type="cellIs" dxfId="46" priority="72" stopIfTrue="1" operator="equal">
      <formula>$AI$9</formula>
    </cfRule>
  </conditionalFormatting>
  <conditionalFormatting sqref="AF49">
    <cfRule type="cellIs" dxfId="45" priority="67" stopIfTrue="1" operator="equal">
      <formula>$AK$9</formula>
    </cfRule>
    <cfRule type="cellIs" dxfId="44" priority="68" stopIfTrue="1" operator="equal">
      <formula>$AJ$9</formula>
    </cfRule>
    <cfRule type="cellIs" dxfId="43" priority="69" stopIfTrue="1" operator="equal">
      <formula>$AI$9</formula>
    </cfRule>
  </conditionalFormatting>
  <conditionalFormatting sqref="AF50">
    <cfRule type="cellIs" dxfId="42" priority="64" stopIfTrue="1" operator="equal">
      <formula>$AK$9</formula>
    </cfRule>
    <cfRule type="cellIs" dxfId="41" priority="65" stopIfTrue="1" operator="equal">
      <formula>$AJ$9</formula>
    </cfRule>
    <cfRule type="cellIs" dxfId="40" priority="66" stopIfTrue="1" operator="equal">
      <formula>$AI$9</formula>
    </cfRule>
  </conditionalFormatting>
  <conditionalFormatting sqref="AF51">
    <cfRule type="cellIs" dxfId="39" priority="61" stopIfTrue="1" operator="equal">
      <formula>$AK$9</formula>
    </cfRule>
    <cfRule type="cellIs" dxfId="38" priority="62" stopIfTrue="1" operator="equal">
      <formula>$AJ$9</formula>
    </cfRule>
    <cfRule type="cellIs" dxfId="37" priority="63" stopIfTrue="1" operator="equal">
      <formula>$AI$9</formula>
    </cfRule>
  </conditionalFormatting>
  <conditionalFormatting sqref="AF52">
    <cfRule type="cellIs" dxfId="36" priority="58" stopIfTrue="1" operator="equal">
      <formula>$AK$9</formula>
    </cfRule>
    <cfRule type="cellIs" dxfId="35" priority="59" stopIfTrue="1" operator="equal">
      <formula>$AJ$9</formula>
    </cfRule>
    <cfRule type="cellIs" dxfId="34" priority="60" stopIfTrue="1" operator="equal">
      <formula>$AI$9</formula>
    </cfRule>
  </conditionalFormatting>
  <conditionalFormatting sqref="AF53">
    <cfRule type="cellIs" dxfId="33" priority="55" stopIfTrue="1" operator="equal">
      <formula>$AK$9</formula>
    </cfRule>
    <cfRule type="cellIs" dxfId="32" priority="56" stopIfTrue="1" operator="equal">
      <formula>$AJ$9</formula>
    </cfRule>
    <cfRule type="cellIs" dxfId="31" priority="57" stopIfTrue="1" operator="equal">
      <formula>$AI$9</formula>
    </cfRule>
  </conditionalFormatting>
  <conditionalFormatting sqref="AF56">
    <cfRule type="cellIs" dxfId="30" priority="52" stopIfTrue="1" operator="equal">
      <formula>$AK$9</formula>
    </cfRule>
    <cfRule type="cellIs" dxfId="29" priority="53" stopIfTrue="1" operator="equal">
      <formula>$AJ$9</formula>
    </cfRule>
    <cfRule type="cellIs" dxfId="28" priority="54" stopIfTrue="1" operator="equal">
      <formula>$AI$9</formula>
    </cfRule>
  </conditionalFormatting>
  <conditionalFormatting sqref="AF54">
    <cfRule type="cellIs" dxfId="27" priority="49" stopIfTrue="1" operator="equal">
      <formula>$AK$9</formula>
    </cfRule>
    <cfRule type="cellIs" dxfId="26" priority="50" stopIfTrue="1" operator="equal">
      <formula>$AJ$9</formula>
    </cfRule>
    <cfRule type="cellIs" dxfId="25" priority="51" stopIfTrue="1" operator="equal">
      <formula>$AI$9</formula>
    </cfRule>
  </conditionalFormatting>
  <conditionalFormatting sqref="AF55">
    <cfRule type="cellIs" dxfId="24" priority="46" stopIfTrue="1" operator="equal">
      <formula>$AK$9</formula>
    </cfRule>
    <cfRule type="cellIs" dxfId="23" priority="47" stopIfTrue="1" operator="equal">
      <formula>$AJ$9</formula>
    </cfRule>
    <cfRule type="cellIs" dxfId="22" priority="48" stopIfTrue="1" operator="equal">
      <formula>$AI$9</formula>
    </cfRule>
  </conditionalFormatting>
  <conditionalFormatting sqref="AD52">
    <cfRule type="expression" dxfId="21" priority="28" stopIfTrue="1">
      <formula>$AB$11=""</formula>
    </cfRule>
    <cfRule type="cellIs" dxfId="20" priority="29" stopIfTrue="1" operator="lessThan">
      <formula>0.7</formula>
    </cfRule>
    <cfRule type="cellIs" dxfId="19" priority="30" stopIfTrue="1" operator="greaterThanOrEqual">
      <formula>0.9</formula>
    </cfRule>
    <cfRule type="cellIs" dxfId="18" priority="31" stopIfTrue="1" operator="greaterThanOrEqual">
      <formula>0.7</formula>
    </cfRule>
  </conditionalFormatting>
  <conditionalFormatting sqref="AF57:AF60">
    <cfRule type="cellIs" dxfId="17" priority="25" stopIfTrue="1" operator="equal">
      <formula>$AK$9</formula>
    </cfRule>
    <cfRule type="cellIs" dxfId="16" priority="26" stopIfTrue="1" operator="equal">
      <formula>$AJ$9</formula>
    </cfRule>
    <cfRule type="cellIs" dxfId="15" priority="27" stopIfTrue="1" operator="equal">
      <formula>$AI$9</formula>
    </cfRule>
  </conditionalFormatting>
  <conditionalFormatting sqref="AF64">
    <cfRule type="cellIs" dxfId="14" priority="16" stopIfTrue="1" operator="equal">
      <formula>$AK$9</formula>
    </cfRule>
    <cfRule type="cellIs" dxfId="13" priority="17" stopIfTrue="1" operator="equal">
      <formula>$AJ$9</formula>
    </cfRule>
    <cfRule type="cellIs" dxfId="12" priority="18" stopIfTrue="1" operator="equal">
      <formula>$AI$9</formula>
    </cfRule>
  </conditionalFormatting>
  <conditionalFormatting sqref="AF65:AF68">
    <cfRule type="cellIs" dxfId="11" priority="13" stopIfTrue="1" operator="equal">
      <formula>$AK$9</formula>
    </cfRule>
    <cfRule type="cellIs" dxfId="10" priority="14" stopIfTrue="1" operator="equal">
      <formula>$AJ$9</formula>
    </cfRule>
    <cfRule type="cellIs" dxfId="9" priority="15" stopIfTrue="1" operator="equal">
      <formula>$AI$9</formula>
    </cfRule>
  </conditionalFormatting>
  <conditionalFormatting sqref="AF34:AF37">
    <cfRule type="cellIs" dxfId="8" priority="4" stopIfTrue="1" operator="equal">
      <formula>$AK$9</formula>
    </cfRule>
    <cfRule type="cellIs" dxfId="7" priority="5" stopIfTrue="1" operator="equal">
      <formula>$AJ$9</formula>
    </cfRule>
    <cfRule type="cellIs" dxfId="6" priority="6" stopIfTrue="1" operator="equal">
      <formula>$AI$9</formula>
    </cfRule>
  </conditionalFormatting>
  <conditionalFormatting sqref="AF29 AF33">
    <cfRule type="cellIs" dxfId="5" priority="7" stopIfTrue="1" operator="equal">
      <formula>$AK$9</formula>
    </cfRule>
    <cfRule type="cellIs" dxfId="4" priority="8" stopIfTrue="1" operator="equal">
      <formula>$AJ$9</formula>
    </cfRule>
    <cfRule type="cellIs" dxfId="3" priority="9" stopIfTrue="1" operator="equal">
      <formula>$AI$9</formula>
    </cfRule>
  </conditionalFormatting>
  <conditionalFormatting sqref="AF30:AF32">
    <cfRule type="cellIs" dxfId="2" priority="1" stopIfTrue="1" operator="equal">
      <formula>$AK$9</formula>
    </cfRule>
    <cfRule type="cellIs" dxfId="1" priority="2" stopIfTrue="1" operator="equal">
      <formula>$AJ$9</formula>
    </cfRule>
    <cfRule type="cellIs" dxfId="0" priority="3" stopIfTrue="1" operator="equal">
      <formula>$AI$9</formula>
    </cfRule>
  </conditionalFormatting>
  <dataValidations count="3">
    <dataValidation type="list" allowBlank="1" showInputMessage="1" showErrorMessage="1" sqref="H65560:H65565 JD65560:JD65565 SZ65560:SZ65565 ACV65560:ACV65565 AMR65560:AMR65565 AWN65560:AWN65565 BGJ65560:BGJ65565 BQF65560:BQF65565 CAB65560:CAB65565 CJX65560:CJX65565 CTT65560:CTT65565 DDP65560:DDP65565 DNL65560:DNL65565 DXH65560:DXH65565 EHD65560:EHD65565 EQZ65560:EQZ65565 FAV65560:FAV65565 FKR65560:FKR65565 FUN65560:FUN65565 GEJ65560:GEJ65565 GOF65560:GOF65565 GYB65560:GYB65565 HHX65560:HHX65565 HRT65560:HRT65565 IBP65560:IBP65565 ILL65560:ILL65565 IVH65560:IVH65565 JFD65560:JFD65565 JOZ65560:JOZ65565 JYV65560:JYV65565 KIR65560:KIR65565 KSN65560:KSN65565 LCJ65560:LCJ65565 LMF65560:LMF65565 LWB65560:LWB65565 MFX65560:MFX65565 MPT65560:MPT65565 MZP65560:MZP65565 NJL65560:NJL65565 NTH65560:NTH65565 ODD65560:ODD65565 OMZ65560:OMZ65565 OWV65560:OWV65565 PGR65560:PGR65565 PQN65560:PQN65565 QAJ65560:QAJ65565 QKF65560:QKF65565 QUB65560:QUB65565 RDX65560:RDX65565 RNT65560:RNT65565 RXP65560:RXP65565 SHL65560:SHL65565 SRH65560:SRH65565 TBD65560:TBD65565 TKZ65560:TKZ65565 TUV65560:TUV65565 UER65560:UER65565 UON65560:UON65565 UYJ65560:UYJ65565 VIF65560:VIF65565 VSB65560:VSB65565 WBX65560:WBX65565 WLT65560:WLT65565 WVP65560:WVP65565 H131096:H131101 JD131096:JD131101 SZ131096:SZ131101 ACV131096:ACV131101 AMR131096:AMR131101 AWN131096:AWN131101 BGJ131096:BGJ131101 BQF131096:BQF131101 CAB131096:CAB131101 CJX131096:CJX131101 CTT131096:CTT131101 DDP131096:DDP131101 DNL131096:DNL131101 DXH131096:DXH131101 EHD131096:EHD131101 EQZ131096:EQZ131101 FAV131096:FAV131101 FKR131096:FKR131101 FUN131096:FUN131101 GEJ131096:GEJ131101 GOF131096:GOF131101 GYB131096:GYB131101 HHX131096:HHX131101 HRT131096:HRT131101 IBP131096:IBP131101 ILL131096:ILL131101 IVH131096:IVH131101 JFD131096:JFD131101 JOZ131096:JOZ131101 JYV131096:JYV131101 KIR131096:KIR131101 KSN131096:KSN131101 LCJ131096:LCJ131101 LMF131096:LMF131101 LWB131096:LWB131101 MFX131096:MFX131101 MPT131096:MPT131101 MZP131096:MZP131101 NJL131096:NJL131101 NTH131096:NTH131101 ODD131096:ODD131101 OMZ131096:OMZ131101 OWV131096:OWV131101 PGR131096:PGR131101 PQN131096:PQN131101 QAJ131096:QAJ131101 QKF131096:QKF131101 QUB131096:QUB131101 RDX131096:RDX131101 RNT131096:RNT131101 RXP131096:RXP131101 SHL131096:SHL131101 SRH131096:SRH131101 TBD131096:TBD131101 TKZ131096:TKZ131101 TUV131096:TUV131101 UER131096:UER131101 UON131096:UON131101 UYJ131096:UYJ131101 VIF131096:VIF131101 VSB131096:VSB131101 WBX131096:WBX131101 WLT131096:WLT131101 WVP131096:WVP131101 H196632:H196637 JD196632:JD196637 SZ196632:SZ196637 ACV196632:ACV196637 AMR196632:AMR196637 AWN196632:AWN196637 BGJ196632:BGJ196637 BQF196632:BQF196637 CAB196632:CAB196637 CJX196632:CJX196637 CTT196632:CTT196637 DDP196632:DDP196637 DNL196632:DNL196637 DXH196632:DXH196637 EHD196632:EHD196637 EQZ196632:EQZ196637 FAV196632:FAV196637 FKR196632:FKR196637 FUN196632:FUN196637 GEJ196632:GEJ196637 GOF196632:GOF196637 GYB196632:GYB196637 HHX196632:HHX196637 HRT196632:HRT196637 IBP196632:IBP196637 ILL196632:ILL196637 IVH196632:IVH196637 JFD196632:JFD196637 JOZ196632:JOZ196637 JYV196632:JYV196637 KIR196632:KIR196637 KSN196632:KSN196637 LCJ196632:LCJ196637 LMF196632:LMF196637 LWB196632:LWB196637 MFX196632:MFX196637 MPT196632:MPT196637 MZP196632:MZP196637 NJL196632:NJL196637 NTH196632:NTH196637 ODD196632:ODD196637 OMZ196632:OMZ196637 OWV196632:OWV196637 PGR196632:PGR196637 PQN196632:PQN196637 QAJ196632:QAJ196637 QKF196632:QKF196637 QUB196632:QUB196637 RDX196632:RDX196637 RNT196632:RNT196637 RXP196632:RXP196637 SHL196632:SHL196637 SRH196632:SRH196637 TBD196632:TBD196637 TKZ196632:TKZ196637 TUV196632:TUV196637 UER196632:UER196637 UON196632:UON196637 UYJ196632:UYJ196637 VIF196632:VIF196637 VSB196632:VSB196637 WBX196632:WBX196637 WLT196632:WLT196637 WVP196632:WVP196637 H262168:H262173 JD262168:JD262173 SZ262168:SZ262173 ACV262168:ACV262173 AMR262168:AMR262173 AWN262168:AWN262173 BGJ262168:BGJ262173 BQF262168:BQF262173 CAB262168:CAB262173 CJX262168:CJX262173 CTT262168:CTT262173 DDP262168:DDP262173 DNL262168:DNL262173 DXH262168:DXH262173 EHD262168:EHD262173 EQZ262168:EQZ262173 FAV262168:FAV262173 FKR262168:FKR262173 FUN262168:FUN262173 GEJ262168:GEJ262173 GOF262168:GOF262173 GYB262168:GYB262173 HHX262168:HHX262173 HRT262168:HRT262173 IBP262168:IBP262173 ILL262168:ILL262173 IVH262168:IVH262173 JFD262168:JFD262173 JOZ262168:JOZ262173 JYV262168:JYV262173 KIR262168:KIR262173 KSN262168:KSN262173 LCJ262168:LCJ262173 LMF262168:LMF262173 LWB262168:LWB262173 MFX262168:MFX262173 MPT262168:MPT262173 MZP262168:MZP262173 NJL262168:NJL262173 NTH262168:NTH262173 ODD262168:ODD262173 OMZ262168:OMZ262173 OWV262168:OWV262173 PGR262168:PGR262173 PQN262168:PQN262173 QAJ262168:QAJ262173 QKF262168:QKF262173 QUB262168:QUB262173 RDX262168:RDX262173 RNT262168:RNT262173 RXP262168:RXP262173 SHL262168:SHL262173 SRH262168:SRH262173 TBD262168:TBD262173 TKZ262168:TKZ262173 TUV262168:TUV262173 UER262168:UER262173 UON262168:UON262173 UYJ262168:UYJ262173 VIF262168:VIF262173 VSB262168:VSB262173 WBX262168:WBX262173 WLT262168:WLT262173 WVP262168:WVP262173 H327704:H327709 JD327704:JD327709 SZ327704:SZ327709 ACV327704:ACV327709 AMR327704:AMR327709 AWN327704:AWN327709 BGJ327704:BGJ327709 BQF327704:BQF327709 CAB327704:CAB327709 CJX327704:CJX327709 CTT327704:CTT327709 DDP327704:DDP327709 DNL327704:DNL327709 DXH327704:DXH327709 EHD327704:EHD327709 EQZ327704:EQZ327709 FAV327704:FAV327709 FKR327704:FKR327709 FUN327704:FUN327709 GEJ327704:GEJ327709 GOF327704:GOF327709 GYB327704:GYB327709 HHX327704:HHX327709 HRT327704:HRT327709 IBP327704:IBP327709 ILL327704:ILL327709 IVH327704:IVH327709 JFD327704:JFD327709 JOZ327704:JOZ327709 JYV327704:JYV327709 KIR327704:KIR327709 KSN327704:KSN327709 LCJ327704:LCJ327709 LMF327704:LMF327709 LWB327704:LWB327709 MFX327704:MFX327709 MPT327704:MPT327709 MZP327704:MZP327709 NJL327704:NJL327709 NTH327704:NTH327709 ODD327704:ODD327709 OMZ327704:OMZ327709 OWV327704:OWV327709 PGR327704:PGR327709 PQN327704:PQN327709 QAJ327704:QAJ327709 QKF327704:QKF327709 QUB327704:QUB327709 RDX327704:RDX327709 RNT327704:RNT327709 RXP327704:RXP327709 SHL327704:SHL327709 SRH327704:SRH327709 TBD327704:TBD327709 TKZ327704:TKZ327709 TUV327704:TUV327709 UER327704:UER327709 UON327704:UON327709 UYJ327704:UYJ327709 VIF327704:VIF327709 VSB327704:VSB327709 WBX327704:WBX327709 WLT327704:WLT327709 WVP327704:WVP327709 H393240:H393245 JD393240:JD393245 SZ393240:SZ393245 ACV393240:ACV393245 AMR393240:AMR393245 AWN393240:AWN393245 BGJ393240:BGJ393245 BQF393240:BQF393245 CAB393240:CAB393245 CJX393240:CJX393245 CTT393240:CTT393245 DDP393240:DDP393245 DNL393240:DNL393245 DXH393240:DXH393245 EHD393240:EHD393245 EQZ393240:EQZ393245 FAV393240:FAV393245 FKR393240:FKR393245 FUN393240:FUN393245 GEJ393240:GEJ393245 GOF393240:GOF393245 GYB393240:GYB393245 HHX393240:HHX393245 HRT393240:HRT393245 IBP393240:IBP393245 ILL393240:ILL393245 IVH393240:IVH393245 JFD393240:JFD393245 JOZ393240:JOZ393245 JYV393240:JYV393245 KIR393240:KIR393245 KSN393240:KSN393245 LCJ393240:LCJ393245 LMF393240:LMF393245 LWB393240:LWB393245 MFX393240:MFX393245 MPT393240:MPT393245 MZP393240:MZP393245 NJL393240:NJL393245 NTH393240:NTH393245 ODD393240:ODD393245 OMZ393240:OMZ393245 OWV393240:OWV393245 PGR393240:PGR393245 PQN393240:PQN393245 QAJ393240:QAJ393245 QKF393240:QKF393245 QUB393240:QUB393245 RDX393240:RDX393245 RNT393240:RNT393245 RXP393240:RXP393245 SHL393240:SHL393245 SRH393240:SRH393245 TBD393240:TBD393245 TKZ393240:TKZ393245 TUV393240:TUV393245 UER393240:UER393245 UON393240:UON393245 UYJ393240:UYJ393245 VIF393240:VIF393245 VSB393240:VSB393245 WBX393240:WBX393245 WLT393240:WLT393245 WVP393240:WVP393245 H458776:H458781 JD458776:JD458781 SZ458776:SZ458781 ACV458776:ACV458781 AMR458776:AMR458781 AWN458776:AWN458781 BGJ458776:BGJ458781 BQF458776:BQF458781 CAB458776:CAB458781 CJX458776:CJX458781 CTT458776:CTT458781 DDP458776:DDP458781 DNL458776:DNL458781 DXH458776:DXH458781 EHD458776:EHD458781 EQZ458776:EQZ458781 FAV458776:FAV458781 FKR458776:FKR458781 FUN458776:FUN458781 GEJ458776:GEJ458781 GOF458776:GOF458781 GYB458776:GYB458781 HHX458776:HHX458781 HRT458776:HRT458781 IBP458776:IBP458781 ILL458776:ILL458781 IVH458776:IVH458781 JFD458776:JFD458781 JOZ458776:JOZ458781 JYV458776:JYV458781 KIR458776:KIR458781 KSN458776:KSN458781 LCJ458776:LCJ458781 LMF458776:LMF458781 LWB458776:LWB458781 MFX458776:MFX458781 MPT458776:MPT458781 MZP458776:MZP458781 NJL458776:NJL458781 NTH458776:NTH458781 ODD458776:ODD458781 OMZ458776:OMZ458781 OWV458776:OWV458781 PGR458776:PGR458781 PQN458776:PQN458781 QAJ458776:QAJ458781 QKF458776:QKF458781 QUB458776:QUB458781 RDX458776:RDX458781 RNT458776:RNT458781 RXP458776:RXP458781 SHL458776:SHL458781 SRH458776:SRH458781 TBD458776:TBD458781 TKZ458776:TKZ458781 TUV458776:TUV458781 UER458776:UER458781 UON458776:UON458781 UYJ458776:UYJ458781 VIF458776:VIF458781 VSB458776:VSB458781 WBX458776:WBX458781 WLT458776:WLT458781 WVP458776:WVP458781 H524312:H524317 JD524312:JD524317 SZ524312:SZ524317 ACV524312:ACV524317 AMR524312:AMR524317 AWN524312:AWN524317 BGJ524312:BGJ524317 BQF524312:BQF524317 CAB524312:CAB524317 CJX524312:CJX524317 CTT524312:CTT524317 DDP524312:DDP524317 DNL524312:DNL524317 DXH524312:DXH524317 EHD524312:EHD524317 EQZ524312:EQZ524317 FAV524312:FAV524317 FKR524312:FKR524317 FUN524312:FUN524317 GEJ524312:GEJ524317 GOF524312:GOF524317 GYB524312:GYB524317 HHX524312:HHX524317 HRT524312:HRT524317 IBP524312:IBP524317 ILL524312:ILL524317 IVH524312:IVH524317 JFD524312:JFD524317 JOZ524312:JOZ524317 JYV524312:JYV524317 KIR524312:KIR524317 KSN524312:KSN524317 LCJ524312:LCJ524317 LMF524312:LMF524317 LWB524312:LWB524317 MFX524312:MFX524317 MPT524312:MPT524317 MZP524312:MZP524317 NJL524312:NJL524317 NTH524312:NTH524317 ODD524312:ODD524317 OMZ524312:OMZ524317 OWV524312:OWV524317 PGR524312:PGR524317 PQN524312:PQN524317 QAJ524312:QAJ524317 QKF524312:QKF524317 QUB524312:QUB524317 RDX524312:RDX524317 RNT524312:RNT524317 RXP524312:RXP524317 SHL524312:SHL524317 SRH524312:SRH524317 TBD524312:TBD524317 TKZ524312:TKZ524317 TUV524312:TUV524317 UER524312:UER524317 UON524312:UON524317 UYJ524312:UYJ524317 VIF524312:VIF524317 VSB524312:VSB524317 WBX524312:WBX524317 WLT524312:WLT524317 WVP524312:WVP524317 H589848:H589853 JD589848:JD589853 SZ589848:SZ589853 ACV589848:ACV589853 AMR589848:AMR589853 AWN589848:AWN589853 BGJ589848:BGJ589853 BQF589848:BQF589853 CAB589848:CAB589853 CJX589848:CJX589853 CTT589848:CTT589853 DDP589848:DDP589853 DNL589848:DNL589853 DXH589848:DXH589853 EHD589848:EHD589853 EQZ589848:EQZ589853 FAV589848:FAV589853 FKR589848:FKR589853 FUN589848:FUN589853 GEJ589848:GEJ589853 GOF589848:GOF589853 GYB589848:GYB589853 HHX589848:HHX589853 HRT589848:HRT589853 IBP589848:IBP589853 ILL589848:ILL589853 IVH589848:IVH589853 JFD589848:JFD589853 JOZ589848:JOZ589853 JYV589848:JYV589853 KIR589848:KIR589853 KSN589848:KSN589853 LCJ589848:LCJ589853 LMF589848:LMF589853 LWB589848:LWB589853 MFX589848:MFX589853 MPT589848:MPT589853 MZP589848:MZP589853 NJL589848:NJL589853 NTH589848:NTH589853 ODD589848:ODD589853 OMZ589848:OMZ589853 OWV589848:OWV589853 PGR589848:PGR589853 PQN589848:PQN589853 QAJ589848:QAJ589853 QKF589848:QKF589853 QUB589848:QUB589853 RDX589848:RDX589853 RNT589848:RNT589853 RXP589848:RXP589853 SHL589848:SHL589853 SRH589848:SRH589853 TBD589848:TBD589853 TKZ589848:TKZ589853 TUV589848:TUV589853 UER589848:UER589853 UON589848:UON589853 UYJ589848:UYJ589853 VIF589848:VIF589853 VSB589848:VSB589853 WBX589848:WBX589853 WLT589848:WLT589853 WVP589848:WVP589853 H655384:H655389 JD655384:JD655389 SZ655384:SZ655389 ACV655384:ACV655389 AMR655384:AMR655389 AWN655384:AWN655389 BGJ655384:BGJ655389 BQF655384:BQF655389 CAB655384:CAB655389 CJX655384:CJX655389 CTT655384:CTT655389 DDP655384:DDP655389 DNL655384:DNL655389 DXH655384:DXH655389 EHD655384:EHD655389 EQZ655384:EQZ655389 FAV655384:FAV655389 FKR655384:FKR655389 FUN655384:FUN655389 GEJ655384:GEJ655389 GOF655384:GOF655389 GYB655384:GYB655389 HHX655384:HHX655389 HRT655384:HRT655389 IBP655384:IBP655389 ILL655384:ILL655389 IVH655384:IVH655389 JFD655384:JFD655389 JOZ655384:JOZ655389 JYV655384:JYV655389 KIR655384:KIR655389 KSN655384:KSN655389 LCJ655384:LCJ655389 LMF655384:LMF655389 LWB655384:LWB655389 MFX655384:MFX655389 MPT655384:MPT655389 MZP655384:MZP655389 NJL655384:NJL655389 NTH655384:NTH655389 ODD655384:ODD655389 OMZ655384:OMZ655389 OWV655384:OWV655389 PGR655384:PGR655389 PQN655384:PQN655389 QAJ655384:QAJ655389 QKF655384:QKF655389 QUB655384:QUB655389 RDX655384:RDX655389 RNT655384:RNT655389 RXP655384:RXP655389 SHL655384:SHL655389 SRH655384:SRH655389 TBD655384:TBD655389 TKZ655384:TKZ655389 TUV655384:TUV655389 UER655384:UER655389 UON655384:UON655389 UYJ655384:UYJ655389 VIF655384:VIF655389 VSB655384:VSB655389 WBX655384:WBX655389 WLT655384:WLT655389 WVP655384:WVP655389 H720920:H720925 JD720920:JD720925 SZ720920:SZ720925 ACV720920:ACV720925 AMR720920:AMR720925 AWN720920:AWN720925 BGJ720920:BGJ720925 BQF720920:BQF720925 CAB720920:CAB720925 CJX720920:CJX720925 CTT720920:CTT720925 DDP720920:DDP720925 DNL720920:DNL720925 DXH720920:DXH720925 EHD720920:EHD720925 EQZ720920:EQZ720925 FAV720920:FAV720925 FKR720920:FKR720925 FUN720920:FUN720925 GEJ720920:GEJ720925 GOF720920:GOF720925 GYB720920:GYB720925 HHX720920:HHX720925 HRT720920:HRT720925 IBP720920:IBP720925 ILL720920:ILL720925 IVH720920:IVH720925 JFD720920:JFD720925 JOZ720920:JOZ720925 JYV720920:JYV720925 KIR720920:KIR720925 KSN720920:KSN720925 LCJ720920:LCJ720925 LMF720920:LMF720925 LWB720920:LWB720925 MFX720920:MFX720925 MPT720920:MPT720925 MZP720920:MZP720925 NJL720920:NJL720925 NTH720920:NTH720925 ODD720920:ODD720925 OMZ720920:OMZ720925 OWV720920:OWV720925 PGR720920:PGR720925 PQN720920:PQN720925 QAJ720920:QAJ720925 QKF720920:QKF720925 QUB720920:QUB720925 RDX720920:RDX720925 RNT720920:RNT720925 RXP720920:RXP720925 SHL720920:SHL720925 SRH720920:SRH720925 TBD720920:TBD720925 TKZ720920:TKZ720925 TUV720920:TUV720925 UER720920:UER720925 UON720920:UON720925 UYJ720920:UYJ720925 VIF720920:VIF720925 VSB720920:VSB720925 WBX720920:WBX720925 WLT720920:WLT720925 WVP720920:WVP720925 H786456:H786461 JD786456:JD786461 SZ786456:SZ786461 ACV786456:ACV786461 AMR786456:AMR786461 AWN786456:AWN786461 BGJ786456:BGJ786461 BQF786456:BQF786461 CAB786456:CAB786461 CJX786456:CJX786461 CTT786456:CTT786461 DDP786456:DDP786461 DNL786456:DNL786461 DXH786456:DXH786461 EHD786456:EHD786461 EQZ786456:EQZ786461 FAV786456:FAV786461 FKR786456:FKR786461 FUN786456:FUN786461 GEJ786456:GEJ786461 GOF786456:GOF786461 GYB786456:GYB786461 HHX786456:HHX786461 HRT786456:HRT786461 IBP786456:IBP786461 ILL786456:ILL786461 IVH786456:IVH786461 JFD786456:JFD786461 JOZ786456:JOZ786461 JYV786456:JYV786461 KIR786456:KIR786461 KSN786456:KSN786461 LCJ786456:LCJ786461 LMF786456:LMF786461 LWB786456:LWB786461 MFX786456:MFX786461 MPT786456:MPT786461 MZP786456:MZP786461 NJL786456:NJL786461 NTH786456:NTH786461 ODD786456:ODD786461 OMZ786456:OMZ786461 OWV786456:OWV786461 PGR786456:PGR786461 PQN786456:PQN786461 QAJ786456:QAJ786461 QKF786456:QKF786461 QUB786456:QUB786461 RDX786456:RDX786461 RNT786456:RNT786461 RXP786456:RXP786461 SHL786456:SHL786461 SRH786456:SRH786461 TBD786456:TBD786461 TKZ786456:TKZ786461 TUV786456:TUV786461 UER786456:UER786461 UON786456:UON786461 UYJ786456:UYJ786461 VIF786456:VIF786461 VSB786456:VSB786461 WBX786456:WBX786461 WLT786456:WLT786461 WVP786456:WVP786461 H851992:H851997 JD851992:JD851997 SZ851992:SZ851997 ACV851992:ACV851997 AMR851992:AMR851997 AWN851992:AWN851997 BGJ851992:BGJ851997 BQF851992:BQF851997 CAB851992:CAB851997 CJX851992:CJX851997 CTT851992:CTT851997 DDP851992:DDP851997 DNL851992:DNL851997 DXH851992:DXH851997 EHD851992:EHD851997 EQZ851992:EQZ851997 FAV851992:FAV851997 FKR851992:FKR851997 FUN851992:FUN851997 GEJ851992:GEJ851997 GOF851992:GOF851997 GYB851992:GYB851997 HHX851992:HHX851997 HRT851992:HRT851997 IBP851992:IBP851997 ILL851992:ILL851997 IVH851992:IVH851997 JFD851992:JFD851997 JOZ851992:JOZ851997 JYV851992:JYV851997 KIR851992:KIR851997 KSN851992:KSN851997 LCJ851992:LCJ851997 LMF851992:LMF851997 LWB851992:LWB851997 MFX851992:MFX851997 MPT851992:MPT851997 MZP851992:MZP851997 NJL851992:NJL851997 NTH851992:NTH851997 ODD851992:ODD851997 OMZ851992:OMZ851997 OWV851992:OWV851997 PGR851992:PGR851997 PQN851992:PQN851997 QAJ851992:QAJ851997 QKF851992:QKF851997 QUB851992:QUB851997 RDX851992:RDX851997 RNT851992:RNT851997 RXP851992:RXP851997 SHL851992:SHL851997 SRH851992:SRH851997 TBD851992:TBD851997 TKZ851992:TKZ851997 TUV851992:TUV851997 UER851992:UER851997 UON851992:UON851997 UYJ851992:UYJ851997 VIF851992:VIF851997 VSB851992:VSB851997 WBX851992:WBX851997 WLT851992:WLT851997 WVP851992:WVP851997 H917528:H917533 JD917528:JD917533 SZ917528:SZ917533 ACV917528:ACV917533 AMR917528:AMR917533 AWN917528:AWN917533 BGJ917528:BGJ917533 BQF917528:BQF917533 CAB917528:CAB917533 CJX917528:CJX917533 CTT917528:CTT917533 DDP917528:DDP917533 DNL917528:DNL917533 DXH917528:DXH917533 EHD917528:EHD917533 EQZ917528:EQZ917533 FAV917528:FAV917533 FKR917528:FKR917533 FUN917528:FUN917533 GEJ917528:GEJ917533 GOF917528:GOF917533 GYB917528:GYB917533 HHX917528:HHX917533 HRT917528:HRT917533 IBP917528:IBP917533 ILL917528:ILL917533 IVH917528:IVH917533 JFD917528:JFD917533 JOZ917528:JOZ917533 JYV917528:JYV917533 KIR917528:KIR917533 KSN917528:KSN917533 LCJ917528:LCJ917533 LMF917528:LMF917533 LWB917528:LWB917533 MFX917528:MFX917533 MPT917528:MPT917533 MZP917528:MZP917533 NJL917528:NJL917533 NTH917528:NTH917533 ODD917528:ODD917533 OMZ917528:OMZ917533 OWV917528:OWV917533 PGR917528:PGR917533 PQN917528:PQN917533 QAJ917528:QAJ917533 QKF917528:QKF917533 QUB917528:QUB917533 RDX917528:RDX917533 RNT917528:RNT917533 RXP917528:RXP917533 SHL917528:SHL917533 SRH917528:SRH917533 TBD917528:TBD917533 TKZ917528:TKZ917533 TUV917528:TUV917533 UER917528:UER917533 UON917528:UON917533 UYJ917528:UYJ917533 VIF917528:VIF917533 VSB917528:VSB917533 WBX917528:WBX917533 WLT917528:WLT917533 WVP917528:WVP917533 H983064:H983069 JD983064:JD983069 SZ983064:SZ983069 ACV983064:ACV983069 AMR983064:AMR983069 AWN983064:AWN983069 BGJ983064:BGJ983069 BQF983064:BQF983069 CAB983064:CAB983069 CJX983064:CJX983069 CTT983064:CTT983069 DDP983064:DDP983069 DNL983064:DNL983069 DXH983064:DXH983069 EHD983064:EHD983069 EQZ983064:EQZ983069 FAV983064:FAV983069 FKR983064:FKR983069 FUN983064:FUN983069 GEJ983064:GEJ983069 GOF983064:GOF983069 GYB983064:GYB983069 HHX983064:HHX983069 HRT983064:HRT983069 IBP983064:IBP983069 ILL983064:ILL983069 IVH983064:IVH983069 JFD983064:JFD983069 JOZ983064:JOZ983069 JYV983064:JYV983069 KIR983064:KIR983069 KSN983064:KSN983069 LCJ983064:LCJ983069 LMF983064:LMF983069 LWB983064:LWB983069 MFX983064:MFX983069 MPT983064:MPT983069 MZP983064:MZP983069 NJL983064:NJL983069 NTH983064:NTH983069 ODD983064:ODD983069 OMZ983064:OMZ983069 OWV983064:OWV983069 PGR983064:PGR983069 PQN983064:PQN983069 QAJ983064:QAJ983069 QKF983064:QKF983069 QUB983064:QUB983069 RDX983064:RDX983069 RNT983064:RNT983069 RXP983064:RXP983069 SHL983064:SHL983069 SRH983064:SRH983069 TBD983064:TBD983069 TKZ983064:TKZ983069 TUV983064:TUV983069 UER983064:UER983069 UON983064:UON983069 UYJ983064:UYJ983069 VIF983064:VIF983069 VSB983064:VSB983069 WBX983064:WBX983069 WLT983064:WLT983069 WVP983064:WVP983069 H35">
      <formula1>$AH$4:$AH$6</formula1>
    </dataValidation>
    <dataValidation type="list" allowBlank="1" showInputMessage="1" showErrorMessage="1" sqref="WVP983048:WVP983063 H65524:H65538 JD65524:JD65538 SZ65524:SZ65538 ACV65524:ACV65538 AMR65524:AMR65538 AWN65524:AWN65538 BGJ65524:BGJ65538 BQF65524:BQF65538 CAB65524:CAB65538 CJX65524:CJX65538 CTT65524:CTT65538 DDP65524:DDP65538 DNL65524:DNL65538 DXH65524:DXH65538 EHD65524:EHD65538 EQZ65524:EQZ65538 FAV65524:FAV65538 FKR65524:FKR65538 FUN65524:FUN65538 GEJ65524:GEJ65538 GOF65524:GOF65538 GYB65524:GYB65538 HHX65524:HHX65538 HRT65524:HRT65538 IBP65524:IBP65538 ILL65524:ILL65538 IVH65524:IVH65538 JFD65524:JFD65538 JOZ65524:JOZ65538 JYV65524:JYV65538 KIR65524:KIR65538 KSN65524:KSN65538 LCJ65524:LCJ65538 LMF65524:LMF65538 LWB65524:LWB65538 MFX65524:MFX65538 MPT65524:MPT65538 MZP65524:MZP65538 NJL65524:NJL65538 NTH65524:NTH65538 ODD65524:ODD65538 OMZ65524:OMZ65538 OWV65524:OWV65538 PGR65524:PGR65538 PQN65524:PQN65538 QAJ65524:QAJ65538 QKF65524:QKF65538 QUB65524:QUB65538 RDX65524:RDX65538 RNT65524:RNT65538 RXP65524:RXP65538 SHL65524:SHL65538 SRH65524:SRH65538 TBD65524:TBD65538 TKZ65524:TKZ65538 TUV65524:TUV65538 UER65524:UER65538 UON65524:UON65538 UYJ65524:UYJ65538 VIF65524:VIF65538 VSB65524:VSB65538 WBX65524:WBX65538 WLT65524:WLT65538 WVP65524:WVP65538 H131060:H131074 JD131060:JD131074 SZ131060:SZ131074 ACV131060:ACV131074 AMR131060:AMR131074 AWN131060:AWN131074 BGJ131060:BGJ131074 BQF131060:BQF131074 CAB131060:CAB131074 CJX131060:CJX131074 CTT131060:CTT131074 DDP131060:DDP131074 DNL131060:DNL131074 DXH131060:DXH131074 EHD131060:EHD131074 EQZ131060:EQZ131074 FAV131060:FAV131074 FKR131060:FKR131074 FUN131060:FUN131074 GEJ131060:GEJ131074 GOF131060:GOF131074 GYB131060:GYB131074 HHX131060:HHX131074 HRT131060:HRT131074 IBP131060:IBP131074 ILL131060:ILL131074 IVH131060:IVH131074 JFD131060:JFD131074 JOZ131060:JOZ131074 JYV131060:JYV131074 KIR131060:KIR131074 KSN131060:KSN131074 LCJ131060:LCJ131074 LMF131060:LMF131074 LWB131060:LWB131074 MFX131060:MFX131074 MPT131060:MPT131074 MZP131060:MZP131074 NJL131060:NJL131074 NTH131060:NTH131074 ODD131060:ODD131074 OMZ131060:OMZ131074 OWV131060:OWV131074 PGR131060:PGR131074 PQN131060:PQN131074 QAJ131060:QAJ131074 QKF131060:QKF131074 QUB131060:QUB131074 RDX131060:RDX131074 RNT131060:RNT131074 RXP131060:RXP131074 SHL131060:SHL131074 SRH131060:SRH131074 TBD131060:TBD131074 TKZ131060:TKZ131074 TUV131060:TUV131074 UER131060:UER131074 UON131060:UON131074 UYJ131060:UYJ131074 VIF131060:VIF131074 VSB131060:VSB131074 WBX131060:WBX131074 WLT131060:WLT131074 WVP131060:WVP131074 H196596:H196610 JD196596:JD196610 SZ196596:SZ196610 ACV196596:ACV196610 AMR196596:AMR196610 AWN196596:AWN196610 BGJ196596:BGJ196610 BQF196596:BQF196610 CAB196596:CAB196610 CJX196596:CJX196610 CTT196596:CTT196610 DDP196596:DDP196610 DNL196596:DNL196610 DXH196596:DXH196610 EHD196596:EHD196610 EQZ196596:EQZ196610 FAV196596:FAV196610 FKR196596:FKR196610 FUN196596:FUN196610 GEJ196596:GEJ196610 GOF196596:GOF196610 GYB196596:GYB196610 HHX196596:HHX196610 HRT196596:HRT196610 IBP196596:IBP196610 ILL196596:ILL196610 IVH196596:IVH196610 JFD196596:JFD196610 JOZ196596:JOZ196610 JYV196596:JYV196610 KIR196596:KIR196610 KSN196596:KSN196610 LCJ196596:LCJ196610 LMF196596:LMF196610 LWB196596:LWB196610 MFX196596:MFX196610 MPT196596:MPT196610 MZP196596:MZP196610 NJL196596:NJL196610 NTH196596:NTH196610 ODD196596:ODD196610 OMZ196596:OMZ196610 OWV196596:OWV196610 PGR196596:PGR196610 PQN196596:PQN196610 QAJ196596:QAJ196610 QKF196596:QKF196610 QUB196596:QUB196610 RDX196596:RDX196610 RNT196596:RNT196610 RXP196596:RXP196610 SHL196596:SHL196610 SRH196596:SRH196610 TBD196596:TBD196610 TKZ196596:TKZ196610 TUV196596:TUV196610 UER196596:UER196610 UON196596:UON196610 UYJ196596:UYJ196610 VIF196596:VIF196610 VSB196596:VSB196610 WBX196596:WBX196610 WLT196596:WLT196610 WVP196596:WVP196610 H262132:H262146 JD262132:JD262146 SZ262132:SZ262146 ACV262132:ACV262146 AMR262132:AMR262146 AWN262132:AWN262146 BGJ262132:BGJ262146 BQF262132:BQF262146 CAB262132:CAB262146 CJX262132:CJX262146 CTT262132:CTT262146 DDP262132:DDP262146 DNL262132:DNL262146 DXH262132:DXH262146 EHD262132:EHD262146 EQZ262132:EQZ262146 FAV262132:FAV262146 FKR262132:FKR262146 FUN262132:FUN262146 GEJ262132:GEJ262146 GOF262132:GOF262146 GYB262132:GYB262146 HHX262132:HHX262146 HRT262132:HRT262146 IBP262132:IBP262146 ILL262132:ILL262146 IVH262132:IVH262146 JFD262132:JFD262146 JOZ262132:JOZ262146 JYV262132:JYV262146 KIR262132:KIR262146 KSN262132:KSN262146 LCJ262132:LCJ262146 LMF262132:LMF262146 LWB262132:LWB262146 MFX262132:MFX262146 MPT262132:MPT262146 MZP262132:MZP262146 NJL262132:NJL262146 NTH262132:NTH262146 ODD262132:ODD262146 OMZ262132:OMZ262146 OWV262132:OWV262146 PGR262132:PGR262146 PQN262132:PQN262146 QAJ262132:QAJ262146 QKF262132:QKF262146 QUB262132:QUB262146 RDX262132:RDX262146 RNT262132:RNT262146 RXP262132:RXP262146 SHL262132:SHL262146 SRH262132:SRH262146 TBD262132:TBD262146 TKZ262132:TKZ262146 TUV262132:TUV262146 UER262132:UER262146 UON262132:UON262146 UYJ262132:UYJ262146 VIF262132:VIF262146 VSB262132:VSB262146 WBX262132:WBX262146 WLT262132:WLT262146 WVP262132:WVP262146 H327668:H327682 JD327668:JD327682 SZ327668:SZ327682 ACV327668:ACV327682 AMR327668:AMR327682 AWN327668:AWN327682 BGJ327668:BGJ327682 BQF327668:BQF327682 CAB327668:CAB327682 CJX327668:CJX327682 CTT327668:CTT327682 DDP327668:DDP327682 DNL327668:DNL327682 DXH327668:DXH327682 EHD327668:EHD327682 EQZ327668:EQZ327682 FAV327668:FAV327682 FKR327668:FKR327682 FUN327668:FUN327682 GEJ327668:GEJ327682 GOF327668:GOF327682 GYB327668:GYB327682 HHX327668:HHX327682 HRT327668:HRT327682 IBP327668:IBP327682 ILL327668:ILL327682 IVH327668:IVH327682 JFD327668:JFD327682 JOZ327668:JOZ327682 JYV327668:JYV327682 KIR327668:KIR327682 KSN327668:KSN327682 LCJ327668:LCJ327682 LMF327668:LMF327682 LWB327668:LWB327682 MFX327668:MFX327682 MPT327668:MPT327682 MZP327668:MZP327682 NJL327668:NJL327682 NTH327668:NTH327682 ODD327668:ODD327682 OMZ327668:OMZ327682 OWV327668:OWV327682 PGR327668:PGR327682 PQN327668:PQN327682 QAJ327668:QAJ327682 QKF327668:QKF327682 QUB327668:QUB327682 RDX327668:RDX327682 RNT327668:RNT327682 RXP327668:RXP327682 SHL327668:SHL327682 SRH327668:SRH327682 TBD327668:TBD327682 TKZ327668:TKZ327682 TUV327668:TUV327682 UER327668:UER327682 UON327668:UON327682 UYJ327668:UYJ327682 VIF327668:VIF327682 VSB327668:VSB327682 WBX327668:WBX327682 WLT327668:WLT327682 WVP327668:WVP327682 H393204:H393218 JD393204:JD393218 SZ393204:SZ393218 ACV393204:ACV393218 AMR393204:AMR393218 AWN393204:AWN393218 BGJ393204:BGJ393218 BQF393204:BQF393218 CAB393204:CAB393218 CJX393204:CJX393218 CTT393204:CTT393218 DDP393204:DDP393218 DNL393204:DNL393218 DXH393204:DXH393218 EHD393204:EHD393218 EQZ393204:EQZ393218 FAV393204:FAV393218 FKR393204:FKR393218 FUN393204:FUN393218 GEJ393204:GEJ393218 GOF393204:GOF393218 GYB393204:GYB393218 HHX393204:HHX393218 HRT393204:HRT393218 IBP393204:IBP393218 ILL393204:ILL393218 IVH393204:IVH393218 JFD393204:JFD393218 JOZ393204:JOZ393218 JYV393204:JYV393218 KIR393204:KIR393218 KSN393204:KSN393218 LCJ393204:LCJ393218 LMF393204:LMF393218 LWB393204:LWB393218 MFX393204:MFX393218 MPT393204:MPT393218 MZP393204:MZP393218 NJL393204:NJL393218 NTH393204:NTH393218 ODD393204:ODD393218 OMZ393204:OMZ393218 OWV393204:OWV393218 PGR393204:PGR393218 PQN393204:PQN393218 QAJ393204:QAJ393218 QKF393204:QKF393218 QUB393204:QUB393218 RDX393204:RDX393218 RNT393204:RNT393218 RXP393204:RXP393218 SHL393204:SHL393218 SRH393204:SRH393218 TBD393204:TBD393218 TKZ393204:TKZ393218 TUV393204:TUV393218 UER393204:UER393218 UON393204:UON393218 UYJ393204:UYJ393218 VIF393204:VIF393218 VSB393204:VSB393218 WBX393204:WBX393218 WLT393204:WLT393218 WVP393204:WVP393218 H458740:H458754 JD458740:JD458754 SZ458740:SZ458754 ACV458740:ACV458754 AMR458740:AMR458754 AWN458740:AWN458754 BGJ458740:BGJ458754 BQF458740:BQF458754 CAB458740:CAB458754 CJX458740:CJX458754 CTT458740:CTT458754 DDP458740:DDP458754 DNL458740:DNL458754 DXH458740:DXH458754 EHD458740:EHD458754 EQZ458740:EQZ458754 FAV458740:FAV458754 FKR458740:FKR458754 FUN458740:FUN458754 GEJ458740:GEJ458754 GOF458740:GOF458754 GYB458740:GYB458754 HHX458740:HHX458754 HRT458740:HRT458754 IBP458740:IBP458754 ILL458740:ILL458754 IVH458740:IVH458754 JFD458740:JFD458754 JOZ458740:JOZ458754 JYV458740:JYV458754 KIR458740:KIR458754 KSN458740:KSN458754 LCJ458740:LCJ458754 LMF458740:LMF458754 LWB458740:LWB458754 MFX458740:MFX458754 MPT458740:MPT458754 MZP458740:MZP458754 NJL458740:NJL458754 NTH458740:NTH458754 ODD458740:ODD458754 OMZ458740:OMZ458754 OWV458740:OWV458754 PGR458740:PGR458754 PQN458740:PQN458754 QAJ458740:QAJ458754 QKF458740:QKF458754 QUB458740:QUB458754 RDX458740:RDX458754 RNT458740:RNT458754 RXP458740:RXP458754 SHL458740:SHL458754 SRH458740:SRH458754 TBD458740:TBD458754 TKZ458740:TKZ458754 TUV458740:TUV458754 UER458740:UER458754 UON458740:UON458754 UYJ458740:UYJ458754 VIF458740:VIF458754 VSB458740:VSB458754 WBX458740:WBX458754 WLT458740:WLT458754 WVP458740:WVP458754 H524276:H524290 JD524276:JD524290 SZ524276:SZ524290 ACV524276:ACV524290 AMR524276:AMR524290 AWN524276:AWN524290 BGJ524276:BGJ524290 BQF524276:BQF524290 CAB524276:CAB524290 CJX524276:CJX524290 CTT524276:CTT524290 DDP524276:DDP524290 DNL524276:DNL524290 DXH524276:DXH524290 EHD524276:EHD524290 EQZ524276:EQZ524290 FAV524276:FAV524290 FKR524276:FKR524290 FUN524276:FUN524290 GEJ524276:GEJ524290 GOF524276:GOF524290 GYB524276:GYB524290 HHX524276:HHX524290 HRT524276:HRT524290 IBP524276:IBP524290 ILL524276:ILL524290 IVH524276:IVH524290 JFD524276:JFD524290 JOZ524276:JOZ524290 JYV524276:JYV524290 KIR524276:KIR524290 KSN524276:KSN524290 LCJ524276:LCJ524290 LMF524276:LMF524290 LWB524276:LWB524290 MFX524276:MFX524290 MPT524276:MPT524290 MZP524276:MZP524290 NJL524276:NJL524290 NTH524276:NTH524290 ODD524276:ODD524290 OMZ524276:OMZ524290 OWV524276:OWV524290 PGR524276:PGR524290 PQN524276:PQN524290 QAJ524276:QAJ524290 QKF524276:QKF524290 QUB524276:QUB524290 RDX524276:RDX524290 RNT524276:RNT524290 RXP524276:RXP524290 SHL524276:SHL524290 SRH524276:SRH524290 TBD524276:TBD524290 TKZ524276:TKZ524290 TUV524276:TUV524290 UER524276:UER524290 UON524276:UON524290 UYJ524276:UYJ524290 VIF524276:VIF524290 VSB524276:VSB524290 WBX524276:WBX524290 WLT524276:WLT524290 WVP524276:WVP524290 H589812:H589826 JD589812:JD589826 SZ589812:SZ589826 ACV589812:ACV589826 AMR589812:AMR589826 AWN589812:AWN589826 BGJ589812:BGJ589826 BQF589812:BQF589826 CAB589812:CAB589826 CJX589812:CJX589826 CTT589812:CTT589826 DDP589812:DDP589826 DNL589812:DNL589826 DXH589812:DXH589826 EHD589812:EHD589826 EQZ589812:EQZ589826 FAV589812:FAV589826 FKR589812:FKR589826 FUN589812:FUN589826 GEJ589812:GEJ589826 GOF589812:GOF589826 GYB589812:GYB589826 HHX589812:HHX589826 HRT589812:HRT589826 IBP589812:IBP589826 ILL589812:ILL589826 IVH589812:IVH589826 JFD589812:JFD589826 JOZ589812:JOZ589826 JYV589812:JYV589826 KIR589812:KIR589826 KSN589812:KSN589826 LCJ589812:LCJ589826 LMF589812:LMF589826 LWB589812:LWB589826 MFX589812:MFX589826 MPT589812:MPT589826 MZP589812:MZP589826 NJL589812:NJL589826 NTH589812:NTH589826 ODD589812:ODD589826 OMZ589812:OMZ589826 OWV589812:OWV589826 PGR589812:PGR589826 PQN589812:PQN589826 QAJ589812:QAJ589826 QKF589812:QKF589826 QUB589812:QUB589826 RDX589812:RDX589826 RNT589812:RNT589826 RXP589812:RXP589826 SHL589812:SHL589826 SRH589812:SRH589826 TBD589812:TBD589826 TKZ589812:TKZ589826 TUV589812:TUV589826 UER589812:UER589826 UON589812:UON589826 UYJ589812:UYJ589826 VIF589812:VIF589826 VSB589812:VSB589826 WBX589812:WBX589826 WLT589812:WLT589826 WVP589812:WVP589826 H655348:H655362 JD655348:JD655362 SZ655348:SZ655362 ACV655348:ACV655362 AMR655348:AMR655362 AWN655348:AWN655362 BGJ655348:BGJ655362 BQF655348:BQF655362 CAB655348:CAB655362 CJX655348:CJX655362 CTT655348:CTT655362 DDP655348:DDP655362 DNL655348:DNL655362 DXH655348:DXH655362 EHD655348:EHD655362 EQZ655348:EQZ655362 FAV655348:FAV655362 FKR655348:FKR655362 FUN655348:FUN655362 GEJ655348:GEJ655362 GOF655348:GOF655362 GYB655348:GYB655362 HHX655348:HHX655362 HRT655348:HRT655362 IBP655348:IBP655362 ILL655348:ILL655362 IVH655348:IVH655362 JFD655348:JFD655362 JOZ655348:JOZ655362 JYV655348:JYV655362 KIR655348:KIR655362 KSN655348:KSN655362 LCJ655348:LCJ655362 LMF655348:LMF655362 LWB655348:LWB655362 MFX655348:MFX655362 MPT655348:MPT655362 MZP655348:MZP655362 NJL655348:NJL655362 NTH655348:NTH655362 ODD655348:ODD655362 OMZ655348:OMZ655362 OWV655348:OWV655362 PGR655348:PGR655362 PQN655348:PQN655362 QAJ655348:QAJ655362 QKF655348:QKF655362 QUB655348:QUB655362 RDX655348:RDX655362 RNT655348:RNT655362 RXP655348:RXP655362 SHL655348:SHL655362 SRH655348:SRH655362 TBD655348:TBD655362 TKZ655348:TKZ655362 TUV655348:TUV655362 UER655348:UER655362 UON655348:UON655362 UYJ655348:UYJ655362 VIF655348:VIF655362 VSB655348:VSB655362 WBX655348:WBX655362 WLT655348:WLT655362 WVP655348:WVP655362 H720884:H720898 JD720884:JD720898 SZ720884:SZ720898 ACV720884:ACV720898 AMR720884:AMR720898 AWN720884:AWN720898 BGJ720884:BGJ720898 BQF720884:BQF720898 CAB720884:CAB720898 CJX720884:CJX720898 CTT720884:CTT720898 DDP720884:DDP720898 DNL720884:DNL720898 DXH720884:DXH720898 EHD720884:EHD720898 EQZ720884:EQZ720898 FAV720884:FAV720898 FKR720884:FKR720898 FUN720884:FUN720898 GEJ720884:GEJ720898 GOF720884:GOF720898 GYB720884:GYB720898 HHX720884:HHX720898 HRT720884:HRT720898 IBP720884:IBP720898 ILL720884:ILL720898 IVH720884:IVH720898 JFD720884:JFD720898 JOZ720884:JOZ720898 JYV720884:JYV720898 KIR720884:KIR720898 KSN720884:KSN720898 LCJ720884:LCJ720898 LMF720884:LMF720898 LWB720884:LWB720898 MFX720884:MFX720898 MPT720884:MPT720898 MZP720884:MZP720898 NJL720884:NJL720898 NTH720884:NTH720898 ODD720884:ODD720898 OMZ720884:OMZ720898 OWV720884:OWV720898 PGR720884:PGR720898 PQN720884:PQN720898 QAJ720884:QAJ720898 QKF720884:QKF720898 QUB720884:QUB720898 RDX720884:RDX720898 RNT720884:RNT720898 RXP720884:RXP720898 SHL720884:SHL720898 SRH720884:SRH720898 TBD720884:TBD720898 TKZ720884:TKZ720898 TUV720884:TUV720898 UER720884:UER720898 UON720884:UON720898 UYJ720884:UYJ720898 VIF720884:VIF720898 VSB720884:VSB720898 WBX720884:WBX720898 WLT720884:WLT720898 WVP720884:WVP720898 H786420:H786434 JD786420:JD786434 SZ786420:SZ786434 ACV786420:ACV786434 AMR786420:AMR786434 AWN786420:AWN786434 BGJ786420:BGJ786434 BQF786420:BQF786434 CAB786420:CAB786434 CJX786420:CJX786434 CTT786420:CTT786434 DDP786420:DDP786434 DNL786420:DNL786434 DXH786420:DXH786434 EHD786420:EHD786434 EQZ786420:EQZ786434 FAV786420:FAV786434 FKR786420:FKR786434 FUN786420:FUN786434 GEJ786420:GEJ786434 GOF786420:GOF786434 GYB786420:GYB786434 HHX786420:HHX786434 HRT786420:HRT786434 IBP786420:IBP786434 ILL786420:ILL786434 IVH786420:IVH786434 JFD786420:JFD786434 JOZ786420:JOZ786434 JYV786420:JYV786434 KIR786420:KIR786434 KSN786420:KSN786434 LCJ786420:LCJ786434 LMF786420:LMF786434 LWB786420:LWB786434 MFX786420:MFX786434 MPT786420:MPT786434 MZP786420:MZP786434 NJL786420:NJL786434 NTH786420:NTH786434 ODD786420:ODD786434 OMZ786420:OMZ786434 OWV786420:OWV786434 PGR786420:PGR786434 PQN786420:PQN786434 QAJ786420:QAJ786434 QKF786420:QKF786434 QUB786420:QUB786434 RDX786420:RDX786434 RNT786420:RNT786434 RXP786420:RXP786434 SHL786420:SHL786434 SRH786420:SRH786434 TBD786420:TBD786434 TKZ786420:TKZ786434 TUV786420:TUV786434 UER786420:UER786434 UON786420:UON786434 UYJ786420:UYJ786434 VIF786420:VIF786434 VSB786420:VSB786434 WBX786420:WBX786434 WLT786420:WLT786434 WVP786420:WVP786434 H851956:H851970 JD851956:JD851970 SZ851956:SZ851970 ACV851956:ACV851970 AMR851956:AMR851970 AWN851956:AWN851970 BGJ851956:BGJ851970 BQF851956:BQF851970 CAB851956:CAB851970 CJX851956:CJX851970 CTT851956:CTT851970 DDP851956:DDP851970 DNL851956:DNL851970 DXH851956:DXH851970 EHD851956:EHD851970 EQZ851956:EQZ851970 FAV851956:FAV851970 FKR851956:FKR851970 FUN851956:FUN851970 GEJ851956:GEJ851970 GOF851956:GOF851970 GYB851956:GYB851970 HHX851956:HHX851970 HRT851956:HRT851970 IBP851956:IBP851970 ILL851956:ILL851970 IVH851956:IVH851970 JFD851956:JFD851970 JOZ851956:JOZ851970 JYV851956:JYV851970 KIR851956:KIR851970 KSN851956:KSN851970 LCJ851956:LCJ851970 LMF851956:LMF851970 LWB851956:LWB851970 MFX851956:MFX851970 MPT851956:MPT851970 MZP851956:MZP851970 NJL851956:NJL851970 NTH851956:NTH851970 ODD851956:ODD851970 OMZ851956:OMZ851970 OWV851956:OWV851970 PGR851956:PGR851970 PQN851956:PQN851970 QAJ851956:QAJ851970 QKF851956:QKF851970 QUB851956:QUB851970 RDX851956:RDX851970 RNT851956:RNT851970 RXP851956:RXP851970 SHL851956:SHL851970 SRH851956:SRH851970 TBD851956:TBD851970 TKZ851956:TKZ851970 TUV851956:TUV851970 UER851956:UER851970 UON851956:UON851970 UYJ851956:UYJ851970 VIF851956:VIF851970 VSB851956:VSB851970 WBX851956:WBX851970 WLT851956:WLT851970 WVP851956:WVP851970 H917492:H917506 JD917492:JD917506 SZ917492:SZ917506 ACV917492:ACV917506 AMR917492:AMR917506 AWN917492:AWN917506 BGJ917492:BGJ917506 BQF917492:BQF917506 CAB917492:CAB917506 CJX917492:CJX917506 CTT917492:CTT917506 DDP917492:DDP917506 DNL917492:DNL917506 DXH917492:DXH917506 EHD917492:EHD917506 EQZ917492:EQZ917506 FAV917492:FAV917506 FKR917492:FKR917506 FUN917492:FUN917506 GEJ917492:GEJ917506 GOF917492:GOF917506 GYB917492:GYB917506 HHX917492:HHX917506 HRT917492:HRT917506 IBP917492:IBP917506 ILL917492:ILL917506 IVH917492:IVH917506 JFD917492:JFD917506 JOZ917492:JOZ917506 JYV917492:JYV917506 KIR917492:KIR917506 KSN917492:KSN917506 LCJ917492:LCJ917506 LMF917492:LMF917506 LWB917492:LWB917506 MFX917492:MFX917506 MPT917492:MPT917506 MZP917492:MZP917506 NJL917492:NJL917506 NTH917492:NTH917506 ODD917492:ODD917506 OMZ917492:OMZ917506 OWV917492:OWV917506 PGR917492:PGR917506 PQN917492:PQN917506 QAJ917492:QAJ917506 QKF917492:QKF917506 QUB917492:QUB917506 RDX917492:RDX917506 RNT917492:RNT917506 RXP917492:RXP917506 SHL917492:SHL917506 SRH917492:SRH917506 TBD917492:TBD917506 TKZ917492:TKZ917506 TUV917492:TUV917506 UER917492:UER917506 UON917492:UON917506 UYJ917492:UYJ917506 VIF917492:VIF917506 VSB917492:VSB917506 WBX917492:WBX917506 WLT917492:WLT917506 WVP917492:WVP917506 H983028:H983042 JD983028:JD983042 SZ983028:SZ983042 ACV983028:ACV983042 AMR983028:AMR983042 AWN983028:AWN983042 BGJ983028:BGJ983042 BQF983028:BQF983042 CAB983028:CAB983042 CJX983028:CJX983042 CTT983028:CTT983042 DDP983028:DDP983042 DNL983028:DNL983042 DXH983028:DXH983042 EHD983028:EHD983042 EQZ983028:EQZ983042 FAV983028:FAV983042 FKR983028:FKR983042 FUN983028:FUN983042 GEJ983028:GEJ983042 GOF983028:GOF983042 GYB983028:GYB983042 HHX983028:HHX983042 HRT983028:HRT983042 IBP983028:IBP983042 ILL983028:ILL983042 IVH983028:IVH983042 JFD983028:JFD983042 JOZ983028:JOZ983042 JYV983028:JYV983042 KIR983028:KIR983042 KSN983028:KSN983042 LCJ983028:LCJ983042 LMF983028:LMF983042 LWB983028:LWB983042 MFX983028:MFX983042 MPT983028:MPT983042 MZP983028:MZP983042 NJL983028:NJL983042 NTH983028:NTH983042 ODD983028:ODD983042 OMZ983028:OMZ983042 OWV983028:OWV983042 PGR983028:PGR983042 PQN983028:PQN983042 QAJ983028:QAJ983042 QKF983028:QKF983042 QUB983028:QUB983042 RDX983028:RDX983042 RNT983028:RNT983042 RXP983028:RXP983042 SHL983028:SHL983042 SRH983028:SRH983042 TBD983028:TBD983042 TKZ983028:TKZ983042 TUV983028:TUV983042 UER983028:UER983042 UON983028:UON983042 UYJ983028:UYJ983042 VIF983028:VIF983042 VSB983028:VSB983042 WBX983028:WBX983042 WLT983028:WLT983042 WVP983028:WVP983042 H65594:H65604 JD65594:JD65604 SZ65594:SZ65604 ACV65594:ACV65604 AMR65594:AMR65604 AWN65594:AWN65604 BGJ65594:BGJ65604 BQF65594:BQF65604 CAB65594:CAB65604 CJX65594:CJX65604 CTT65594:CTT65604 DDP65594:DDP65604 DNL65594:DNL65604 DXH65594:DXH65604 EHD65594:EHD65604 EQZ65594:EQZ65604 FAV65594:FAV65604 FKR65594:FKR65604 FUN65594:FUN65604 GEJ65594:GEJ65604 GOF65594:GOF65604 GYB65594:GYB65604 HHX65594:HHX65604 HRT65594:HRT65604 IBP65594:IBP65604 ILL65594:ILL65604 IVH65594:IVH65604 JFD65594:JFD65604 JOZ65594:JOZ65604 JYV65594:JYV65604 KIR65594:KIR65604 KSN65594:KSN65604 LCJ65594:LCJ65604 LMF65594:LMF65604 LWB65594:LWB65604 MFX65594:MFX65604 MPT65594:MPT65604 MZP65594:MZP65604 NJL65594:NJL65604 NTH65594:NTH65604 ODD65594:ODD65604 OMZ65594:OMZ65604 OWV65594:OWV65604 PGR65594:PGR65604 PQN65594:PQN65604 QAJ65594:QAJ65604 QKF65594:QKF65604 QUB65594:QUB65604 RDX65594:RDX65604 RNT65594:RNT65604 RXP65594:RXP65604 SHL65594:SHL65604 SRH65594:SRH65604 TBD65594:TBD65604 TKZ65594:TKZ65604 TUV65594:TUV65604 UER65594:UER65604 UON65594:UON65604 UYJ65594:UYJ65604 VIF65594:VIF65604 VSB65594:VSB65604 WBX65594:WBX65604 WLT65594:WLT65604 WVP65594:WVP65604 H131130:H131140 JD131130:JD131140 SZ131130:SZ131140 ACV131130:ACV131140 AMR131130:AMR131140 AWN131130:AWN131140 BGJ131130:BGJ131140 BQF131130:BQF131140 CAB131130:CAB131140 CJX131130:CJX131140 CTT131130:CTT131140 DDP131130:DDP131140 DNL131130:DNL131140 DXH131130:DXH131140 EHD131130:EHD131140 EQZ131130:EQZ131140 FAV131130:FAV131140 FKR131130:FKR131140 FUN131130:FUN131140 GEJ131130:GEJ131140 GOF131130:GOF131140 GYB131130:GYB131140 HHX131130:HHX131140 HRT131130:HRT131140 IBP131130:IBP131140 ILL131130:ILL131140 IVH131130:IVH131140 JFD131130:JFD131140 JOZ131130:JOZ131140 JYV131130:JYV131140 KIR131130:KIR131140 KSN131130:KSN131140 LCJ131130:LCJ131140 LMF131130:LMF131140 LWB131130:LWB131140 MFX131130:MFX131140 MPT131130:MPT131140 MZP131130:MZP131140 NJL131130:NJL131140 NTH131130:NTH131140 ODD131130:ODD131140 OMZ131130:OMZ131140 OWV131130:OWV131140 PGR131130:PGR131140 PQN131130:PQN131140 QAJ131130:QAJ131140 QKF131130:QKF131140 QUB131130:QUB131140 RDX131130:RDX131140 RNT131130:RNT131140 RXP131130:RXP131140 SHL131130:SHL131140 SRH131130:SRH131140 TBD131130:TBD131140 TKZ131130:TKZ131140 TUV131130:TUV131140 UER131130:UER131140 UON131130:UON131140 UYJ131130:UYJ131140 VIF131130:VIF131140 VSB131130:VSB131140 WBX131130:WBX131140 WLT131130:WLT131140 WVP131130:WVP131140 H196666:H196676 JD196666:JD196676 SZ196666:SZ196676 ACV196666:ACV196676 AMR196666:AMR196676 AWN196666:AWN196676 BGJ196666:BGJ196676 BQF196666:BQF196676 CAB196666:CAB196676 CJX196666:CJX196676 CTT196666:CTT196676 DDP196666:DDP196676 DNL196666:DNL196676 DXH196666:DXH196676 EHD196666:EHD196676 EQZ196666:EQZ196676 FAV196666:FAV196676 FKR196666:FKR196676 FUN196666:FUN196676 GEJ196666:GEJ196676 GOF196666:GOF196676 GYB196666:GYB196676 HHX196666:HHX196676 HRT196666:HRT196676 IBP196666:IBP196676 ILL196666:ILL196676 IVH196666:IVH196676 JFD196666:JFD196676 JOZ196666:JOZ196676 JYV196666:JYV196676 KIR196666:KIR196676 KSN196666:KSN196676 LCJ196666:LCJ196676 LMF196666:LMF196676 LWB196666:LWB196676 MFX196666:MFX196676 MPT196666:MPT196676 MZP196666:MZP196676 NJL196666:NJL196676 NTH196666:NTH196676 ODD196666:ODD196676 OMZ196666:OMZ196676 OWV196666:OWV196676 PGR196666:PGR196676 PQN196666:PQN196676 QAJ196666:QAJ196676 QKF196666:QKF196676 QUB196666:QUB196676 RDX196666:RDX196676 RNT196666:RNT196676 RXP196666:RXP196676 SHL196666:SHL196676 SRH196666:SRH196676 TBD196666:TBD196676 TKZ196666:TKZ196676 TUV196666:TUV196676 UER196666:UER196676 UON196666:UON196676 UYJ196666:UYJ196676 VIF196666:VIF196676 VSB196666:VSB196676 WBX196666:WBX196676 WLT196666:WLT196676 WVP196666:WVP196676 H262202:H262212 JD262202:JD262212 SZ262202:SZ262212 ACV262202:ACV262212 AMR262202:AMR262212 AWN262202:AWN262212 BGJ262202:BGJ262212 BQF262202:BQF262212 CAB262202:CAB262212 CJX262202:CJX262212 CTT262202:CTT262212 DDP262202:DDP262212 DNL262202:DNL262212 DXH262202:DXH262212 EHD262202:EHD262212 EQZ262202:EQZ262212 FAV262202:FAV262212 FKR262202:FKR262212 FUN262202:FUN262212 GEJ262202:GEJ262212 GOF262202:GOF262212 GYB262202:GYB262212 HHX262202:HHX262212 HRT262202:HRT262212 IBP262202:IBP262212 ILL262202:ILL262212 IVH262202:IVH262212 JFD262202:JFD262212 JOZ262202:JOZ262212 JYV262202:JYV262212 KIR262202:KIR262212 KSN262202:KSN262212 LCJ262202:LCJ262212 LMF262202:LMF262212 LWB262202:LWB262212 MFX262202:MFX262212 MPT262202:MPT262212 MZP262202:MZP262212 NJL262202:NJL262212 NTH262202:NTH262212 ODD262202:ODD262212 OMZ262202:OMZ262212 OWV262202:OWV262212 PGR262202:PGR262212 PQN262202:PQN262212 QAJ262202:QAJ262212 QKF262202:QKF262212 QUB262202:QUB262212 RDX262202:RDX262212 RNT262202:RNT262212 RXP262202:RXP262212 SHL262202:SHL262212 SRH262202:SRH262212 TBD262202:TBD262212 TKZ262202:TKZ262212 TUV262202:TUV262212 UER262202:UER262212 UON262202:UON262212 UYJ262202:UYJ262212 VIF262202:VIF262212 VSB262202:VSB262212 WBX262202:WBX262212 WLT262202:WLT262212 WVP262202:WVP262212 H327738:H327748 JD327738:JD327748 SZ327738:SZ327748 ACV327738:ACV327748 AMR327738:AMR327748 AWN327738:AWN327748 BGJ327738:BGJ327748 BQF327738:BQF327748 CAB327738:CAB327748 CJX327738:CJX327748 CTT327738:CTT327748 DDP327738:DDP327748 DNL327738:DNL327748 DXH327738:DXH327748 EHD327738:EHD327748 EQZ327738:EQZ327748 FAV327738:FAV327748 FKR327738:FKR327748 FUN327738:FUN327748 GEJ327738:GEJ327748 GOF327738:GOF327748 GYB327738:GYB327748 HHX327738:HHX327748 HRT327738:HRT327748 IBP327738:IBP327748 ILL327738:ILL327748 IVH327738:IVH327748 JFD327738:JFD327748 JOZ327738:JOZ327748 JYV327738:JYV327748 KIR327738:KIR327748 KSN327738:KSN327748 LCJ327738:LCJ327748 LMF327738:LMF327748 LWB327738:LWB327748 MFX327738:MFX327748 MPT327738:MPT327748 MZP327738:MZP327748 NJL327738:NJL327748 NTH327738:NTH327748 ODD327738:ODD327748 OMZ327738:OMZ327748 OWV327738:OWV327748 PGR327738:PGR327748 PQN327738:PQN327748 QAJ327738:QAJ327748 QKF327738:QKF327748 QUB327738:QUB327748 RDX327738:RDX327748 RNT327738:RNT327748 RXP327738:RXP327748 SHL327738:SHL327748 SRH327738:SRH327748 TBD327738:TBD327748 TKZ327738:TKZ327748 TUV327738:TUV327748 UER327738:UER327748 UON327738:UON327748 UYJ327738:UYJ327748 VIF327738:VIF327748 VSB327738:VSB327748 WBX327738:WBX327748 WLT327738:WLT327748 WVP327738:WVP327748 H393274:H393284 JD393274:JD393284 SZ393274:SZ393284 ACV393274:ACV393284 AMR393274:AMR393284 AWN393274:AWN393284 BGJ393274:BGJ393284 BQF393274:BQF393284 CAB393274:CAB393284 CJX393274:CJX393284 CTT393274:CTT393284 DDP393274:DDP393284 DNL393274:DNL393284 DXH393274:DXH393284 EHD393274:EHD393284 EQZ393274:EQZ393284 FAV393274:FAV393284 FKR393274:FKR393284 FUN393274:FUN393284 GEJ393274:GEJ393284 GOF393274:GOF393284 GYB393274:GYB393284 HHX393274:HHX393284 HRT393274:HRT393284 IBP393274:IBP393284 ILL393274:ILL393284 IVH393274:IVH393284 JFD393274:JFD393284 JOZ393274:JOZ393284 JYV393274:JYV393284 KIR393274:KIR393284 KSN393274:KSN393284 LCJ393274:LCJ393284 LMF393274:LMF393284 LWB393274:LWB393284 MFX393274:MFX393284 MPT393274:MPT393284 MZP393274:MZP393284 NJL393274:NJL393284 NTH393274:NTH393284 ODD393274:ODD393284 OMZ393274:OMZ393284 OWV393274:OWV393284 PGR393274:PGR393284 PQN393274:PQN393284 QAJ393274:QAJ393284 QKF393274:QKF393284 QUB393274:QUB393284 RDX393274:RDX393284 RNT393274:RNT393284 RXP393274:RXP393284 SHL393274:SHL393284 SRH393274:SRH393284 TBD393274:TBD393284 TKZ393274:TKZ393284 TUV393274:TUV393284 UER393274:UER393284 UON393274:UON393284 UYJ393274:UYJ393284 VIF393274:VIF393284 VSB393274:VSB393284 WBX393274:WBX393284 WLT393274:WLT393284 WVP393274:WVP393284 H458810:H458820 JD458810:JD458820 SZ458810:SZ458820 ACV458810:ACV458820 AMR458810:AMR458820 AWN458810:AWN458820 BGJ458810:BGJ458820 BQF458810:BQF458820 CAB458810:CAB458820 CJX458810:CJX458820 CTT458810:CTT458820 DDP458810:DDP458820 DNL458810:DNL458820 DXH458810:DXH458820 EHD458810:EHD458820 EQZ458810:EQZ458820 FAV458810:FAV458820 FKR458810:FKR458820 FUN458810:FUN458820 GEJ458810:GEJ458820 GOF458810:GOF458820 GYB458810:GYB458820 HHX458810:HHX458820 HRT458810:HRT458820 IBP458810:IBP458820 ILL458810:ILL458820 IVH458810:IVH458820 JFD458810:JFD458820 JOZ458810:JOZ458820 JYV458810:JYV458820 KIR458810:KIR458820 KSN458810:KSN458820 LCJ458810:LCJ458820 LMF458810:LMF458820 LWB458810:LWB458820 MFX458810:MFX458820 MPT458810:MPT458820 MZP458810:MZP458820 NJL458810:NJL458820 NTH458810:NTH458820 ODD458810:ODD458820 OMZ458810:OMZ458820 OWV458810:OWV458820 PGR458810:PGR458820 PQN458810:PQN458820 QAJ458810:QAJ458820 QKF458810:QKF458820 QUB458810:QUB458820 RDX458810:RDX458820 RNT458810:RNT458820 RXP458810:RXP458820 SHL458810:SHL458820 SRH458810:SRH458820 TBD458810:TBD458820 TKZ458810:TKZ458820 TUV458810:TUV458820 UER458810:UER458820 UON458810:UON458820 UYJ458810:UYJ458820 VIF458810:VIF458820 VSB458810:VSB458820 WBX458810:WBX458820 WLT458810:WLT458820 WVP458810:WVP458820 H524346:H524356 JD524346:JD524356 SZ524346:SZ524356 ACV524346:ACV524356 AMR524346:AMR524356 AWN524346:AWN524356 BGJ524346:BGJ524356 BQF524346:BQF524356 CAB524346:CAB524356 CJX524346:CJX524356 CTT524346:CTT524356 DDP524346:DDP524356 DNL524346:DNL524356 DXH524346:DXH524356 EHD524346:EHD524356 EQZ524346:EQZ524356 FAV524346:FAV524356 FKR524346:FKR524356 FUN524346:FUN524356 GEJ524346:GEJ524356 GOF524346:GOF524356 GYB524346:GYB524356 HHX524346:HHX524356 HRT524346:HRT524356 IBP524346:IBP524356 ILL524346:ILL524356 IVH524346:IVH524356 JFD524346:JFD524356 JOZ524346:JOZ524356 JYV524346:JYV524356 KIR524346:KIR524356 KSN524346:KSN524356 LCJ524346:LCJ524356 LMF524346:LMF524356 LWB524346:LWB524356 MFX524346:MFX524356 MPT524346:MPT524356 MZP524346:MZP524356 NJL524346:NJL524356 NTH524346:NTH524356 ODD524346:ODD524356 OMZ524346:OMZ524356 OWV524346:OWV524356 PGR524346:PGR524356 PQN524346:PQN524356 QAJ524346:QAJ524356 QKF524346:QKF524356 QUB524346:QUB524356 RDX524346:RDX524356 RNT524346:RNT524356 RXP524346:RXP524356 SHL524346:SHL524356 SRH524346:SRH524356 TBD524346:TBD524356 TKZ524346:TKZ524356 TUV524346:TUV524356 UER524346:UER524356 UON524346:UON524356 UYJ524346:UYJ524356 VIF524346:VIF524356 VSB524346:VSB524356 WBX524346:WBX524356 WLT524346:WLT524356 WVP524346:WVP524356 H589882:H589892 JD589882:JD589892 SZ589882:SZ589892 ACV589882:ACV589892 AMR589882:AMR589892 AWN589882:AWN589892 BGJ589882:BGJ589892 BQF589882:BQF589892 CAB589882:CAB589892 CJX589882:CJX589892 CTT589882:CTT589892 DDP589882:DDP589892 DNL589882:DNL589892 DXH589882:DXH589892 EHD589882:EHD589892 EQZ589882:EQZ589892 FAV589882:FAV589892 FKR589882:FKR589892 FUN589882:FUN589892 GEJ589882:GEJ589892 GOF589882:GOF589892 GYB589882:GYB589892 HHX589882:HHX589892 HRT589882:HRT589892 IBP589882:IBP589892 ILL589882:ILL589892 IVH589882:IVH589892 JFD589882:JFD589892 JOZ589882:JOZ589892 JYV589882:JYV589892 KIR589882:KIR589892 KSN589882:KSN589892 LCJ589882:LCJ589892 LMF589882:LMF589892 LWB589882:LWB589892 MFX589882:MFX589892 MPT589882:MPT589892 MZP589882:MZP589892 NJL589882:NJL589892 NTH589882:NTH589892 ODD589882:ODD589892 OMZ589882:OMZ589892 OWV589882:OWV589892 PGR589882:PGR589892 PQN589882:PQN589892 QAJ589882:QAJ589892 QKF589882:QKF589892 QUB589882:QUB589892 RDX589882:RDX589892 RNT589882:RNT589892 RXP589882:RXP589892 SHL589882:SHL589892 SRH589882:SRH589892 TBD589882:TBD589892 TKZ589882:TKZ589892 TUV589882:TUV589892 UER589882:UER589892 UON589882:UON589892 UYJ589882:UYJ589892 VIF589882:VIF589892 VSB589882:VSB589892 WBX589882:WBX589892 WLT589882:WLT589892 WVP589882:WVP589892 H655418:H655428 JD655418:JD655428 SZ655418:SZ655428 ACV655418:ACV655428 AMR655418:AMR655428 AWN655418:AWN655428 BGJ655418:BGJ655428 BQF655418:BQF655428 CAB655418:CAB655428 CJX655418:CJX655428 CTT655418:CTT655428 DDP655418:DDP655428 DNL655418:DNL655428 DXH655418:DXH655428 EHD655418:EHD655428 EQZ655418:EQZ655428 FAV655418:FAV655428 FKR655418:FKR655428 FUN655418:FUN655428 GEJ655418:GEJ655428 GOF655418:GOF655428 GYB655418:GYB655428 HHX655418:HHX655428 HRT655418:HRT655428 IBP655418:IBP655428 ILL655418:ILL655428 IVH655418:IVH655428 JFD655418:JFD655428 JOZ655418:JOZ655428 JYV655418:JYV655428 KIR655418:KIR655428 KSN655418:KSN655428 LCJ655418:LCJ655428 LMF655418:LMF655428 LWB655418:LWB655428 MFX655418:MFX655428 MPT655418:MPT655428 MZP655418:MZP655428 NJL655418:NJL655428 NTH655418:NTH655428 ODD655418:ODD655428 OMZ655418:OMZ655428 OWV655418:OWV655428 PGR655418:PGR655428 PQN655418:PQN655428 QAJ655418:QAJ655428 QKF655418:QKF655428 QUB655418:QUB655428 RDX655418:RDX655428 RNT655418:RNT655428 RXP655418:RXP655428 SHL655418:SHL655428 SRH655418:SRH655428 TBD655418:TBD655428 TKZ655418:TKZ655428 TUV655418:TUV655428 UER655418:UER655428 UON655418:UON655428 UYJ655418:UYJ655428 VIF655418:VIF655428 VSB655418:VSB655428 WBX655418:WBX655428 WLT655418:WLT655428 WVP655418:WVP655428 H720954:H720964 JD720954:JD720964 SZ720954:SZ720964 ACV720954:ACV720964 AMR720954:AMR720964 AWN720954:AWN720964 BGJ720954:BGJ720964 BQF720954:BQF720964 CAB720954:CAB720964 CJX720954:CJX720964 CTT720954:CTT720964 DDP720954:DDP720964 DNL720954:DNL720964 DXH720954:DXH720964 EHD720954:EHD720964 EQZ720954:EQZ720964 FAV720954:FAV720964 FKR720954:FKR720964 FUN720954:FUN720964 GEJ720954:GEJ720964 GOF720954:GOF720964 GYB720954:GYB720964 HHX720954:HHX720964 HRT720954:HRT720964 IBP720954:IBP720964 ILL720954:ILL720964 IVH720954:IVH720964 JFD720954:JFD720964 JOZ720954:JOZ720964 JYV720954:JYV720964 KIR720954:KIR720964 KSN720954:KSN720964 LCJ720954:LCJ720964 LMF720954:LMF720964 LWB720954:LWB720964 MFX720954:MFX720964 MPT720954:MPT720964 MZP720954:MZP720964 NJL720954:NJL720964 NTH720954:NTH720964 ODD720954:ODD720964 OMZ720954:OMZ720964 OWV720954:OWV720964 PGR720954:PGR720964 PQN720954:PQN720964 QAJ720954:QAJ720964 QKF720954:QKF720964 QUB720954:QUB720964 RDX720954:RDX720964 RNT720954:RNT720964 RXP720954:RXP720964 SHL720954:SHL720964 SRH720954:SRH720964 TBD720954:TBD720964 TKZ720954:TKZ720964 TUV720954:TUV720964 UER720954:UER720964 UON720954:UON720964 UYJ720954:UYJ720964 VIF720954:VIF720964 VSB720954:VSB720964 WBX720954:WBX720964 WLT720954:WLT720964 WVP720954:WVP720964 H786490:H786500 JD786490:JD786500 SZ786490:SZ786500 ACV786490:ACV786500 AMR786490:AMR786500 AWN786490:AWN786500 BGJ786490:BGJ786500 BQF786490:BQF786500 CAB786490:CAB786500 CJX786490:CJX786500 CTT786490:CTT786500 DDP786490:DDP786500 DNL786490:DNL786500 DXH786490:DXH786500 EHD786490:EHD786500 EQZ786490:EQZ786500 FAV786490:FAV786500 FKR786490:FKR786500 FUN786490:FUN786500 GEJ786490:GEJ786500 GOF786490:GOF786500 GYB786490:GYB786500 HHX786490:HHX786500 HRT786490:HRT786500 IBP786490:IBP786500 ILL786490:ILL786500 IVH786490:IVH786500 JFD786490:JFD786500 JOZ786490:JOZ786500 JYV786490:JYV786500 KIR786490:KIR786500 KSN786490:KSN786500 LCJ786490:LCJ786500 LMF786490:LMF786500 LWB786490:LWB786500 MFX786490:MFX786500 MPT786490:MPT786500 MZP786490:MZP786500 NJL786490:NJL786500 NTH786490:NTH786500 ODD786490:ODD786500 OMZ786490:OMZ786500 OWV786490:OWV786500 PGR786490:PGR786500 PQN786490:PQN786500 QAJ786490:QAJ786500 QKF786490:QKF786500 QUB786490:QUB786500 RDX786490:RDX786500 RNT786490:RNT786500 RXP786490:RXP786500 SHL786490:SHL786500 SRH786490:SRH786500 TBD786490:TBD786500 TKZ786490:TKZ786500 TUV786490:TUV786500 UER786490:UER786500 UON786490:UON786500 UYJ786490:UYJ786500 VIF786490:VIF786500 VSB786490:VSB786500 WBX786490:WBX786500 WLT786490:WLT786500 WVP786490:WVP786500 H852026:H852036 JD852026:JD852036 SZ852026:SZ852036 ACV852026:ACV852036 AMR852026:AMR852036 AWN852026:AWN852036 BGJ852026:BGJ852036 BQF852026:BQF852036 CAB852026:CAB852036 CJX852026:CJX852036 CTT852026:CTT852036 DDP852026:DDP852036 DNL852026:DNL852036 DXH852026:DXH852036 EHD852026:EHD852036 EQZ852026:EQZ852036 FAV852026:FAV852036 FKR852026:FKR852036 FUN852026:FUN852036 GEJ852026:GEJ852036 GOF852026:GOF852036 GYB852026:GYB852036 HHX852026:HHX852036 HRT852026:HRT852036 IBP852026:IBP852036 ILL852026:ILL852036 IVH852026:IVH852036 JFD852026:JFD852036 JOZ852026:JOZ852036 JYV852026:JYV852036 KIR852026:KIR852036 KSN852026:KSN852036 LCJ852026:LCJ852036 LMF852026:LMF852036 LWB852026:LWB852036 MFX852026:MFX852036 MPT852026:MPT852036 MZP852026:MZP852036 NJL852026:NJL852036 NTH852026:NTH852036 ODD852026:ODD852036 OMZ852026:OMZ852036 OWV852026:OWV852036 PGR852026:PGR852036 PQN852026:PQN852036 QAJ852026:QAJ852036 QKF852026:QKF852036 QUB852026:QUB852036 RDX852026:RDX852036 RNT852026:RNT852036 RXP852026:RXP852036 SHL852026:SHL852036 SRH852026:SRH852036 TBD852026:TBD852036 TKZ852026:TKZ852036 TUV852026:TUV852036 UER852026:UER852036 UON852026:UON852036 UYJ852026:UYJ852036 VIF852026:VIF852036 VSB852026:VSB852036 WBX852026:WBX852036 WLT852026:WLT852036 WVP852026:WVP852036 H917562:H917572 JD917562:JD917572 SZ917562:SZ917572 ACV917562:ACV917572 AMR917562:AMR917572 AWN917562:AWN917572 BGJ917562:BGJ917572 BQF917562:BQF917572 CAB917562:CAB917572 CJX917562:CJX917572 CTT917562:CTT917572 DDP917562:DDP917572 DNL917562:DNL917572 DXH917562:DXH917572 EHD917562:EHD917572 EQZ917562:EQZ917572 FAV917562:FAV917572 FKR917562:FKR917572 FUN917562:FUN917572 GEJ917562:GEJ917572 GOF917562:GOF917572 GYB917562:GYB917572 HHX917562:HHX917572 HRT917562:HRT917572 IBP917562:IBP917572 ILL917562:ILL917572 IVH917562:IVH917572 JFD917562:JFD917572 JOZ917562:JOZ917572 JYV917562:JYV917572 KIR917562:KIR917572 KSN917562:KSN917572 LCJ917562:LCJ917572 LMF917562:LMF917572 LWB917562:LWB917572 MFX917562:MFX917572 MPT917562:MPT917572 MZP917562:MZP917572 NJL917562:NJL917572 NTH917562:NTH917572 ODD917562:ODD917572 OMZ917562:OMZ917572 OWV917562:OWV917572 PGR917562:PGR917572 PQN917562:PQN917572 QAJ917562:QAJ917572 QKF917562:QKF917572 QUB917562:QUB917572 RDX917562:RDX917572 RNT917562:RNT917572 RXP917562:RXP917572 SHL917562:SHL917572 SRH917562:SRH917572 TBD917562:TBD917572 TKZ917562:TKZ917572 TUV917562:TUV917572 UER917562:UER917572 UON917562:UON917572 UYJ917562:UYJ917572 VIF917562:VIF917572 VSB917562:VSB917572 WBX917562:WBX917572 WLT917562:WLT917572 WVP917562:WVP917572 H983098:H983108 JD983098:JD983108 SZ983098:SZ983108 ACV983098:ACV983108 AMR983098:AMR983108 AWN983098:AWN983108 BGJ983098:BGJ983108 BQF983098:BQF983108 CAB983098:CAB983108 CJX983098:CJX983108 CTT983098:CTT983108 DDP983098:DDP983108 DNL983098:DNL983108 DXH983098:DXH983108 EHD983098:EHD983108 EQZ983098:EQZ983108 FAV983098:FAV983108 FKR983098:FKR983108 FUN983098:FUN983108 GEJ983098:GEJ983108 GOF983098:GOF983108 GYB983098:GYB983108 HHX983098:HHX983108 HRT983098:HRT983108 IBP983098:IBP983108 ILL983098:ILL983108 IVH983098:IVH983108 JFD983098:JFD983108 JOZ983098:JOZ983108 JYV983098:JYV983108 KIR983098:KIR983108 KSN983098:KSN983108 LCJ983098:LCJ983108 LMF983098:LMF983108 LWB983098:LWB983108 MFX983098:MFX983108 MPT983098:MPT983108 MZP983098:MZP983108 NJL983098:NJL983108 NTH983098:NTH983108 ODD983098:ODD983108 OMZ983098:OMZ983108 OWV983098:OWV983108 PGR983098:PGR983108 PQN983098:PQN983108 QAJ983098:QAJ983108 QKF983098:QKF983108 QUB983098:QUB983108 RDX983098:RDX983108 RNT983098:RNT983108 RXP983098:RXP983108 SHL983098:SHL983108 SRH983098:SRH983108 TBD983098:TBD983108 TKZ983098:TKZ983108 TUV983098:TUV983108 UER983098:UER983108 UON983098:UON983108 UYJ983098:UYJ983108 VIF983098:VIF983108 VSB983098:VSB983108 WBX983098:WBX983108 WLT983098:WLT983108 WVP983098:WVP983108 H65566:H65587 JD65566:JD65587 SZ65566:SZ65587 ACV65566:ACV65587 AMR65566:AMR65587 AWN65566:AWN65587 BGJ65566:BGJ65587 BQF65566:BQF65587 CAB65566:CAB65587 CJX65566:CJX65587 CTT65566:CTT65587 DDP65566:DDP65587 DNL65566:DNL65587 DXH65566:DXH65587 EHD65566:EHD65587 EQZ65566:EQZ65587 FAV65566:FAV65587 FKR65566:FKR65587 FUN65566:FUN65587 GEJ65566:GEJ65587 GOF65566:GOF65587 GYB65566:GYB65587 HHX65566:HHX65587 HRT65566:HRT65587 IBP65566:IBP65587 ILL65566:ILL65587 IVH65566:IVH65587 JFD65566:JFD65587 JOZ65566:JOZ65587 JYV65566:JYV65587 KIR65566:KIR65587 KSN65566:KSN65587 LCJ65566:LCJ65587 LMF65566:LMF65587 LWB65566:LWB65587 MFX65566:MFX65587 MPT65566:MPT65587 MZP65566:MZP65587 NJL65566:NJL65587 NTH65566:NTH65587 ODD65566:ODD65587 OMZ65566:OMZ65587 OWV65566:OWV65587 PGR65566:PGR65587 PQN65566:PQN65587 QAJ65566:QAJ65587 QKF65566:QKF65587 QUB65566:QUB65587 RDX65566:RDX65587 RNT65566:RNT65587 RXP65566:RXP65587 SHL65566:SHL65587 SRH65566:SRH65587 TBD65566:TBD65587 TKZ65566:TKZ65587 TUV65566:TUV65587 UER65566:UER65587 UON65566:UON65587 UYJ65566:UYJ65587 VIF65566:VIF65587 VSB65566:VSB65587 WBX65566:WBX65587 WLT65566:WLT65587 WVP65566:WVP65587 H131102:H131123 JD131102:JD131123 SZ131102:SZ131123 ACV131102:ACV131123 AMR131102:AMR131123 AWN131102:AWN131123 BGJ131102:BGJ131123 BQF131102:BQF131123 CAB131102:CAB131123 CJX131102:CJX131123 CTT131102:CTT131123 DDP131102:DDP131123 DNL131102:DNL131123 DXH131102:DXH131123 EHD131102:EHD131123 EQZ131102:EQZ131123 FAV131102:FAV131123 FKR131102:FKR131123 FUN131102:FUN131123 GEJ131102:GEJ131123 GOF131102:GOF131123 GYB131102:GYB131123 HHX131102:HHX131123 HRT131102:HRT131123 IBP131102:IBP131123 ILL131102:ILL131123 IVH131102:IVH131123 JFD131102:JFD131123 JOZ131102:JOZ131123 JYV131102:JYV131123 KIR131102:KIR131123 KSN131102:KSN131123 LCJ131102:LCJ131123 LMF131102:LMF131123 LWB131102:LWB131123 MFX131102:MFX131123 MPT131102:MPT131123 MZP131102:MZP131123 NJL131102:NJL131123 NTH131102:NTH131123 ODD131102:ODD131123 OMZ131102:OMZ131123 OWV131102:OWV131123 PGR131102:PGR131123 PQN131102:PQN131123 QAJ131102:QAJ131123 QKF131102:QKF131123 QUB131102:QUB131123 RDX131102:RDX131123 RNT131102:RNT131123 RXP131102:RXP131123 SHL131102:SHL131123 SRH131102:SRH131123 TBD131102:TBD131123 TKZ131102:TKZ131123 TUV131102:TUV131123 UER131102:UER131123 UON131102:UON131123 UYJ131102:UYJ131123 VIF131102:VIF131123 VSB131102:VSB131123 WBX131102:WBX131123 WLT131102:WLT131123 WVP131102:WVP131123 H196638:H196659 JD196638:JD196659 SZ196638:SZ196659 ACV196638:ACV196659 AMR196638:AMR196659 AWN196638:AWN196659 BGJ196638:BGJ196659 BQF196638:BQF196659 CAB196638:CAB196659 CJX196638:CJX196659 CTT196638:CTT196659 DDP196638:DDP196659 DNL196638:DNL196659 DXH196638:DXH196659 EHD196638:EHD196659 EQZ196638:EQZ196659 FAV196638:FAV196659 FKR196638:FKR196659 FUN196638:FUN196659 GEJ196638:GEJ196659 GOF196638:GOF196659 GYB196638:GYB196659 HHX196638:HHX196659 HRT196638:HRT196659 IBP196638:IBP196659 ILL196638:ILL196659 IVH196638:IVH196659 JFD196638:JFD196659 JOZ196638:JOZ196659 JYV196638:JYV196659 KIR196638:KIR196659 KSN196638:KSN196659 LCJ196638:LCJ196659 LMF196638:LMF196659 LWB196638:LWB196659 MFX196638:MFX196659 MPT196638:MPT196659 MZP196638:MZP196659 NJL196638:NJL196659 NTH196638:NTH196659 ODD196638:ODD196659 OMZ196638:OMZ196659 OWV196638:OWV196659 PGR196638:PGR196659 PQN196638:PQN196659 QAJ196638:QAJ196659 QKF196638:QKF196659 QUB196638:QUB196659 RDX196638:RDX196659 RNT196638:RNT196659 RXP196638:RXP196659 SHL196638:SHL196659 SRH196638:SRH196659 TBD196638:TBD196659 TKZ196638:TKZ196659 TUV196638:TUV196659 UER196638:UER196659 UON196638:UON196659 UYJ196638:UYJ196659 VIF196638:VIF196659 VSB196638:VSB196659 WBX196638:WBX196659 WLT196638:WLT196659 WVP196638:WVP196659 H262174:H262195 JD262174:JD262195 SZ262174:SZ262195 ACV262174:ACV262195 AMR262174:AMR262195 AWN262174:AWN262195 BGJ262174:BGJ262195 BQF262174:BQF262195 CAB262174:CAB262195 CJX262174:CJX262195 CTT262174:CTT262195 DDP262174:DDP262195 DNL262174:DNL262195 DXH262174:DXH262195 EHD262174:EHD262195 EQZ262174:EQZ262195 FAV262174:FAV262195 FKR262174:FKR262195 FUN262174:FUN262195 GEJ262174:GEJ262195 GOF262174:GOF262195 GYB262174:GYB262195 HHX262174:HHX262195 HRT262174:HRT262195 IBP262174:IBP262195 ILL262174:ILL262195 IVH262174:IVH262195 JFD262174:JFD262195 JOZ262174:JOZ262195 JYV262174:JYV262195 KIR262174:KIR262195 KSN262174:KSN262195 LCJ262174:LCJ262195 LMF262174:LMF262195 LWB262174:LWB262195 MFX262174:MFX262195 MPT262174:MPT262195 MZP262174:MZP262195 NJL262174:NJL262195 NTH262174:NTH262195 ODD262174:ODD262195 OMZ262174:OMZ262195 OWV262174:OWV262195 PGR262174:PGR262195 PQN262174:PQN262195 QAJ262174:QAJ262195 QKF262174:QKF262195 QUB262174:QUB262195 RDX262174:RDX262195 RNT262174:RNT262195 RXP262174:RXP262195 SHL262174:SHL262195 SRH262174:SRH262195 TBD262174:TBD262195 TKZ262174:TKZ262195 TUV262174:TUV262195 UER262174:UER262195 UON262174:UON262195 UYJ262174:UYJ262195 VIF262174:VIF262195 VSB262174:VSB262195 WBX262174:WBX262195 WLT262174:WLT262195 WVP262174:WVP262195 H327710:H327731 JD327710:JD327731 SZ327710:SZ327731 ACV327710:ACV327731 AMR327710:AMR327731 AWN327710:AWN327731 BGJ327710:BGJ327731 BQF327710:BQF327731 CAB327710:CAB327731 CJX327710:CJX327731 CTT327710:CTT327731 DDP327710:DDP327731 DNL327710:DNL327731 DXH327710:DXH327731 EHD327710:EHD327731 EQZ327710:EQZ327731 FAV327710:FAV327731 FKR327710:FKR327731 FUN327710:FUN327731 GEJ327710:GEJ327731 GOF327710:GOF327731 GYB327710:GYB327731 HHX327710:HHX327731 HRT327710:HRT327731 IBP327710:IBP327731 ILL327710:ILL327731 IVH327710:IVH327731 JFD327710:JFD327731 JOZ327710:JOZ327731 JYV327710:JYV327731 KIR327710:KIR327731 KSN327710:KSN327731 LCJ327710:LCJ327731 LMF327710:LMF327731 LWB327710:LWB327731 MFX327710:MFX327731 MPT327710:MPT327731 MZP327710:MZP327731 NJL327710:NJL327731 NTH327710:NTH327731 ODD327710:ODD327731 OMZ327710:OMZ327731 OWV327710:OWV327731 PGR327710:PGR327731 PQN327710:PQN327731 QAJ327710:QAJ327731 QKF327710:QKF327731 QUB327710:QUB327731 RDX327710:RDX327731 RNT327710:RNT327731 RXP327710:RXP327731 SHL327710:SHL327731 SRH327710:SRH327731 TBD327710:TBD327731 TKZ327710:TKZ327731 TUV327710:TUV327731 UER327710:UER327731 UON327710:UON327731 UYJ327710:UYJ327731 VIF327710:VIF327731 VSB327710:VSB327731 WBX327710:WBX327731 WLT327710:WLT327731 WVP327710:WVP327731 H393246:H393267 JD393246:JD393267 SZ393246:SZ393267 ACV393246:ACV393267 AMR393246:AMR393267 AWN393246:AWN393267 BGJ393246:BGJ393267 BQF393246:BQF393267 CAB393246:CAB393267 CJX393246:CJX393267 CTT393246:CTT393267 DDP393246:DDP393267 DNL393246:DNL393267 DXH393246:DXH393267 EHD393246:EHD393267 EQZ393246:EQZ393267 FAV393246:FAV393267 FKR393246:FKR393267 FUN393246:FUN393267 GEJ393246:GEJ393267 GOF393246:GOF393267 GYB393246:GYB393267 HHX393246:HHX393267 HRT393246:HRT393267 IBP393246:IBP393267 ILL393246:ILL393267 IVH393246:IVH393267 JFD393246:JFD393267 JOZ393246:JOZ393267 JYV393246:JYV393267 KIR393246:KIR393267 KSN393246:KSN393267 LCJ393246:LCJ393267 LMF393246:LMF393267 LWB393246:LWB393267 MFX393246:MFX393267 MPT393246:MPT393267 MZP393246:MZP393267 NJL393246:NJL393267 NTH393246:NTH393267 ODD393246:ODD393267 OMZ393246:OMZ393267 OWV393246:OWV393267 PGR393246:PGR393267 PQN393246:PQN393267 QAJ393246:QAJ393267 QKF393246:QKF393267 QUB393246:QUB393267 RDX393246:RDX393267 RNT393246:RNT393267 RXP393246:RXP393267 SHL393246:SHL393267 SRH393246:SRH393267 TBD393246:TBD393267 TKZ393246:TKZ393267 TUV393246:TUV393267 UER393246:UER393267 UON393246:UON393267 UYJ393246:UYJ393267 VIF393246:VIF393267 VSB393246:VSB393267 WBX393246:WBX393267 WLT393246:WLT393267 WVP393246:WVP393267 H458782:H458803 JD458782:JD458803 SZ458782:SZ458803 ACV458782:ACV458803 AMR458782:AMR458803 AWN458782:AWN458803 BGJ458782:BGJ458803 BQF458782:BQF458803 CAB458782:CAB458803 CJX458782:CJX458803 CTT458782:CTT458803 DDP458782:DDP458803 DNL458782:DNL458803 DXH458782:DXH458803 EHD458782:EHD458803 EQZ458782:EQZ458803 FAV458782:FAV458803 FKR458782:FKR458803 FUN458782:FUN458803 GEJ458782:GEJ458803 GOF458782:GOF458803 GYB458782:GYB458803 HHX458782:HHX458803 HRT458782:HRT458803 IBP458782:IBP458803 ILL458782:ILL458803 IVH458782:IVH458803 JFD458782:JFD458803 JOZ458782:JOZ458803 JYV458782:JYV458803 KIR458782:KIR458803 KSN458782:KSN458803 LCJ458782:LCJ458803 LMF458782:LMF458803 LWB458782:LWB458803 MFX458782:MFX458803 MPT458782:MPT458803 MZP458782:MZP458803 NJL458782:NJL458803 NTH458782:NTH458803 ODD458782:ODD458803 OMZ458782:OMZ458803 OWV458782:OWV458803 PGR458782:PGR458803 PQN458782:PQN458803 QAJ458782:QAJ458803 QKF458782:QKF458803 QUB458782:QUB458803 RDX458782:RDX458803 RNT458782:RNT458803 RXP458782:RXP458803 SHL458782:SHL458803 SRH458782:SRH458803 TBD458782:TBD458803 TKZ458782:TKZ458803 TUV458782:TUV458803 UER458782:UER458803 UON458782:UON458803 UYJ458782:UYJ458803 VIF458782:VIF458803 VSB458782:VSB458803 WBX458782:WBX458803 WLT458782:WLT458803 WVP458782:WVP458803 H524318:H524339 JD524318:JD524339 SZ524318:SZ524339 ACV524318:ACV524339 AMR524318:AMR524339 AWN524318:AWN524339 BGJ524318:BGJ524339 BQF524318:BQF524339 CAB524318:CAB524339 CJX524318:CJX524339 CTT524318:CTT524339 DDP524318:DDP524339 DNL524318:DNL524339 DXH524318:DXH524339 EHD524318:EHD524339 EQZ524318:EQZ524339 FAV524318:FAV524339 FKR524318:FKR524339 FUN524318:FUN524339 GEJ524318:GEJ524339 GOF524318:GOF524339 GYB524318:GYB524339 HHX524318:HHX524339 HRT524318:HRT524339 IBP524318:IBP524339 ILL524318:ILL524339 IVH524318:IVH524339 JFD524318:JFD524339 JOZ524318:JOZ524339 JYV524318:JYV524339 KIR524318:KIR524339 KSN524318:KSN524339 LCJ524318:LCJ524339 LMF524318:LMF524339 LWB524318:LWB524339 MFX524318:MFX524339 MPT524318:MPT524339 MZP524318:MZP524339 NJL524318:NJL524339 NTH524318:NTH524339 ODD524318:ODD524339 OMZ524318:OMZ524339 OWV524318:OWV524339 PGR524318:PGR524339 PQN524318:PQN524339 QAJ524318:QAJ524339 QKF524318:QKF524339 QUB524318:QUB524339 RDX524318:RDX524339 RNT524318:RNT524339 RXP524318:RXP524339 SHL524318:SHL524339 SRH524318:SRH524339 TBD524318:TBD524339 TKZ524318:TKZ524339 TUV524318:TUV524339 UER524318:UER524339 UON524318:UON524339 UYJ524318:UYJ524339 VIF524318:VIF524339 VSB524318:VSB524339 WBX524318:WBX524339 WLT524318:WLT524339 WVP524318:WVP524339 H589854:H589875 JD589854:JD589875 SZ589854:SZ589875 ACV589854:ACV589875 AMR589854:AMR589875 AWN589854:AWN589875 BGJ589854:BGJ589875 BQF589854:BQF589875 CAB589854:CAB589875 CJX589854:CJX589875 CTT589854:CTT589875 DDP589854:DDP589875 DNL589854:DNL589875 DXH589854:DXH589875 EHD589854:EHD589875 EQZ589854:EQZ589875 FAV589854:FAV589875 FKR589854:FKR589875 FUN589854:FUN589875 GEJ589854:GEJ589875 GOF589854:GOF589875 GYB589854:GYB589875 HHX589854:HHX589875 HRT589854:HRT589875 IBP589854:IBP589875 ILL589854:ILL589875 IVH589854:IVH589875 JFD589854:JFD589875 JOZ589854:JOZ589875 JYV589854:JYV589875 KIR589854:KIR589875 KSN589854:KSN589875 LCJ589854:LCJ589875 LMF589854:LMF589875 LWB589854:LWB589875 MFX589854:MFX589875 MPT589854:MPT589875 MZP589854:MZP589875 NJL589854:NJL589875 NTH589854:NTH589875 ODD589854:ODD589875 OMZ589854:OMZ589875 OWV589854:OWV589875 PGR589854:PGR589875 PQN589854:PQN589875 QAJ589854:QAJ589875 QKF589854:QKF589875 QUB589854:QUB589875 RDX589854:RDX589875 RNT589854:RNT589875 RXP589854:RXP589875 SHL589854:SHL589875 SRH589854:SRH589875 TBD589854:TBD589875 TKZ589854:TKZ589875 TUV589854:TUV589875 UER589854:UER589875 UON589854:UON589875 UYJ589854:UYJ589875 VIF589854:VIF589875 VSB589854:VSB589875 WBX589854:WBX589875 WLT589854:WLT589875 WVP589854:WVP589875 H655390:H655411 JD655390:JD655411 SZ655390:SZ655411 ACV655390:ACV655411 AMR655390:AMR655411 AWN655390:AWN655411 BGJ655390:BGJ655411 BQF655390:BQF655411 CAB655390:CAB655411 CJX655390:CJX655411 CTT655390:CTT655411 DDP655390:DDP655411 DNL655390:DNL655411 DXH655390:DXH655411 EHD655390:EHD655411 EQZ655390:EQZ655411 FAV655390:FAV655411 FKR655390:FKR655411 FUN655390:FUN655411 GEJ655390:GEJ655411 GOF655390:GOF655411 GYB655390:GYB655411 HHX655390:HHX655411 HRT655390:HRT655411 IBP655390:IBP655411 ILL655390:ILL655411 IVH655390:IVH655411 JFD655390:JFD655411 JOZ655390:JOZ655411 JYV655390:JYV655411 KIR655390:KIR655411 KSN655390:KSN655411 LCJ655390:LCJ655411 LMF655390:LMF655411 LWB655390:LWB655411 MFX655390:MFX655411 MPT655390:MPT655411 MZP655390:MZP655411 NJL655390:NJL655411 NTH655390:NTH655411 ODD655390:ODD655411 OMZ655390:OMZ655411 OWV655390:OWV655411 PGR655390:PGR655411 PQN655390:PQN655411 QAJ655390:QAJ655411 QKF655390:QKF655411 QUB655390:QUB655411 RDX655390:RDX655411 RNT655390:RNT655411 RXP655390:RXP655411 SHL655390:SHL655411 SRH655390:SRH655411 TBD655390:TBD655411 TKZ655390:TKZ655411 TUV655390:TUV655411 UER655390:UER655411 UON655390:UON655411 UYJ655390:UYJ655411 VIF655390:VIF655411 VSB655390:VSB655411 WBX655390:WBX655411 WLT655390:WLT655411 WVP655390:WVP655411 H720926:H720947 JD720926:JD720947 SZ720926:SZ720947 ACV720926:ACV720947 AMR720926:AMR720947 AWN720926:AWN720947 BGJ720926:BGJ720947 BQF720926:BQF720947 CAB720926:CAB720947 CJX720926:CJX720947 CTT720926:CTT720947 DDP720926:DDP720947 DNL720926:DNL720947 DXH720926:DXH720947 EHD720926:EHD720947 EQZ720926:EQZ720947 FAV720926:FAV720947 FKR720926:FKR720947 FUN720926:FUN720947 GEJ720926:GEJ720947 GOF720926:GOF720947 GYB720926:GYB720947 HHX720926:HHX720947 HRT720926:HRT720947 IBP720926:IBP720947 ILL720926:ILL720947 IVH720926:IVH720947 JFD720926:JFD720947 JOZ720926:JOZ720947 JYV720926:JYV720947 KIR720926:KIR720947 KSN720926:KSN720947 LCJ720926:LCJ720947 LMF720926:LMF720947 LWB720926:LWB720947 MFX720926:MFX720947 MPT720926:MPT720947 MZP720926:MZP720947 NJL720926:NJL720947 NTH720926:NTH720947 ODD720926:ODD720947 OMZ720926:OMZ720947 OWV720926:OWV720947 PGR720926:PGR720947 PQN720926:PQN720947 QAJ720926:QAJ720947 QKF720926:QKF720947 QUB720926:QUB720947 RDX720926:RDX720947 RNT720926:RNT720947 RXP720926:RXP720947 SHL720926:SHL720947 SRH720926:SRH720947 TBD720926:TBD720947 TKZ720926:TKZ720947 TUV720926:TUV720947 UER720926:UER720947 UON720926:UON720947 UYJ720926:UYJ720947 VIF720926:VIF720947 VSB720926:VSB720947 WBX720926:WBX720947 WLT720926:WLT720947 WVP720926:WVP720947 H786462:H786483 JD786462:JD786483 SZ786462:SZ786483 ACV786462:ACV786483 AMR786462:AMR786483 AWN786462:AWN786483 BGJ786462:BGJ786483 BQF786462:BQF786483 CAB786462:CAB786483 CJX786462:CJX786483 CTT786462:CTT786483 DDP786462:DDP786483 DNL786462:DNL786483 DXH786462:DXH786483 EHD786462:EHD786483 EQZ786462:EQZ786483 FAV786462:FAV786483 FKR786462:FKR786483 FUN786462:FUN786483 GEJ786462:GEJ786483 GOF786462:GOF786483 GYB786462:GYB786483 HHX786462:HHX786483 HRT786462:HRT786483 IBP786462:IBP786483 ILL786462:ILL786483 IVH786462:IVH786483 JFD786462:JFD786483 JOZ786462:JOZ786483 JYV786462:JYV786483 KIR786462:KIR786483 KSN786462:KSN786483 LCJ786462:LCJ786483 LMF786462:LMF786483 LWB786462:LWB786483 MFX786462:MFX786483 MPT786462:MPT786483 MZP786462:MZP786483 NJL786462:NJL786483 NTH786462:NTH786483 ODD786462:ODD786483 OMZ786462:OMZ786483 OWV786462:OWV786483 PGR786462:PGR786483 PQN786462:PQN786483 QAJ786462:QAJ786483 QKF786462:QKF786483 QUB786462:QUB786483 RDX786462:RDX786483 RNT786462:RNT786483 RXP786462:RXP786483 SHL786462:SHL786483 SRH786462:SRH786483 TBD786462:TBD786483 TKZ786462:TKZ786483 TUV786462:TUV786483 UER786462:UER786483 UON786462:UON786483 UYJ786462:UYJ786483 VIF786462:VIF786483 VSB786462:VSB786483 WBX786462:WBX786483 WLT786462:WLT786483 WVP786462:WVP786483 H851998:H852019 JD851998:JD852019 SZ851998:SZ852019 ACV851998:ACV852019 AMR851998:AMR852019 AWN851998:AWN852019 BGJ851998:BGJ852019 BQF851998:BQF852019 CAB851998:CAB852019 CJX851998:CJX852019 CTT851998:CTT852019 DDP851998:DDP852019 DNL851998:DNL852019 DXH851998:DXH852019 EHD851998:EHD852019 EQZ851998:EQZ852019 FAV851998:FAV852019 FKR851998:FKR852019 FUN851998:FUN852019 GEJ851998:GEJ852019 GOF851998:GOF852019 GYB851998:GYB852019 HHX851998:HHX852019 HRT851998:HRT852019 IBP851998:IBP852019 ILL851998:ILL852019 IVH851998:IVH852019 JFD851998:JFD852019 JOZ851998:JOZ852019 JYV851998:JYV852019 KIR851998:KIR852019 KSN851998:KSN852019 LCJ851998:LCJ852019 LMF851998:LMF852019 LWB851998:LWB852019 MFX851998:MFX852019 MPT851998:MPT852019 MZP851998:MZP852019 NJL851998:NJL852019 NTH851998:NTH852019 ODD851998:ODD852019 OMZ851998:OMZ852019 OWV851998:OWV852019 PGR851998:PGR852019 PQN851998:PQN852019 QAJ851998:QAJ852019 QKF851998:QKF852019 QUB851998:QUB852019 RDX851998:RDX852019 RNT851998:RNT852019 RXP851998:RXP852019 SHL851998:SHL852019 SRH851998:SRH852019 TBD851998:TBD852019 TKZ851998:TKZ852019 TUV851998:TUV852019 UER851998:UER852019 UON851998:UON852019 UYJ851998:UYJ852019 VIF851998:VIF852019 VSB851998:VSB852019 WBX851998:WBX852019 WLT851998:WLT852019 WVP851998:WVP852019 H917534:H917555 JD917534:JD917555 SZ917534:SZ917555 ACV917534:ACV917555 AMR917534:AMR917555 AWN917534:AWN917555 BGJ917534:BGJ917555 BQF917534:BQF917555 CAB917534:CAB917555 CJX917534:CJX917555 CTT917534:CTT917555 DDP917534:DDP917555 DNL917534:DNL917555 DXH917534:DXH917555 EHD917534:EHD917555 EQZ917534:EQZ917555 FAV917534:FAV917555 FKR917534:FKR917555 FUN917534:FUN917555 GEJ917534:GEJ917555 GOF917534:GOF917555 GYB917534:GYB917555 HHX917534:HHX917555 HRT917534:HRT917555 IBP917534:IBP917555 ILL917534:ILL917555 IVH917534:IVH917555 JFD917534:JFD917555 JOZ917534:JOZ917555 JYV917534:JYV917555 KIR917534:KIR917555 KSN917534:KSN917555 LCJ917534:LCJ917555 LMF917534:LMF917555 LWB917534:LWB917555 MFX917534:MFX917555 MPT917534:MPT917555 MZP917534:MZP917555 NJL917534:NJL917555 NTH917534:NTH917555 ODD917534:ODD917555 OMZ917534:OMZ917555 OWV917534:OWV917555 PGR917534:PGR917555 PQN917534:PQN917555 QAJ917534:QAJ917555 QKF917534:QKF917555 QUB917534:QUB917555 RDX917534:RDX917555 RNT917534:RNT917555 RXP917534:RXP917555 SHL917534:SHL917555 SRH917534:SRH917555 TBD917534:TBD917555 TKZ917534:TKZ917555 TUV917534:TUV917555 UER917534:UER917555 UON917534:UON917555 UYJ917534:UYJ917555 VIF917534:VIF917555 VSB917534:VSB917555 WBX917534:WBX917555 WLT917534:WLT917555 WVP917534:WVP917555 H983070:H983091 JD983070:JD983091 SZ983070:SZ983091 ACV983070:ACV983091 AMR983070:AMR983091 AWN983070:AWN983091 BGJ983070:BGJ983091 BQF983070:BQF983091 CAB983070:CAB983091 CJX983070:CJX983091 CTT983070:CTT983091 DDP983070:DDP983091 DNL983070:DNL983091 DXH983070:DXH983091 EHD983070:EHD983091 EQZ983070:EQZ983091 FAV983070:FAV983091 FKR983070:FKR983091 FUN983070:FUN983091 GEJ983070:GEJ983091 GOF983070:GOF983091 GYB983070:GYB983091 HHX983070:HHX983091 HRT983070:HRT983091 IBP983070:IBP983091 ILL983070:ILL983091 IVH983070:IVH983091 JFD983070:JFD983091 JOZ983070:JOZ983091 JYV983070:JYV983091 KIR983070:KIR983091 KSN983070:KSN983091 LCJ983070:LCJ983091 LMF983070:LMF983091 LWB983070:LWB983091 MFX983070:MFX983091 MPT983070:MPT983091 MZP983070:MZP983091 NJL983070:NJL983091 NTH983070:NTH983091 ODD983070:ODD983091 OMZ983070:OMZ983091 OWV983070:OWV983091 PGR983070:PGR983091 PQN983070:PQN983091 QAJ983070:QAJ983091 QKF983070:QKF983091 QUB983070:QUB983091 RDX983070:RDX983091 RNT983070:RNT983091 RXP983070:RXP983091 SHL983070:SHL983091 SRH983070:SRH983091 TBD983070:TBD983091 TKZ983070:TKZ983091 TUV983070:TUV983091 UER983070:UER983091 UON983070:UON983091 UYJ983070:UYJ983091 VIF983070:VIF983091 VSB983070:VSB983091 WBX983070:WBX983091 WLT983070:WLT983091 WVP983070:WVP983091 H65544:H65559 JD65544:JD65559 SZ65544:SZ65559 ACV65544:ACV65559 AMR65544:AMR65559 AWN65544:AWN65559 BGJ65544:BGJ65559 BQF65544:BQF65559 CAB65544:CAB65559 CJX65544:CJX65559 CTT65544:CTT65559 DDP65544:DDP65559 DNL65544:DNL65559 DXH65544:DXH65559 EHD65544:EHD65559 EQZ65544:EQZ65559 FAV65544:FAV65559 FKR65544:FKR65559 FUN65544:FUN65559 GEJ65544:GEJ65559 GOF65544:GOF65559 GYB65544:GYB65559 HHX65544:HHX65559 HRT65544:HRT65559 IBP65544:IBP65559 ILL65544:ILL65559 IVH65544:IVH65559 JFD65544:JFD65559 JOZ65544:JOZ65559 JYV65544:JYV65559 KIR65544:KIR65559 KSN65544:KSN65559 LCJ65544:LCJ65559 LMF65544:LMF65559 LWB65544:LWB65559 MFX65544:MFX65559 MPT65544:MPT65559 MZP65544:MZP65559 NJL65544:NJL65559 NTH65544:NTH65559 ODD65544:ODD65559 OMZ65544:OMZ65559 OWV65544:OWV65559 PGR65544:PGR65559 PQN65544:PQN65559 QAJ65544:QAJ65559 QKF65544:QKF65559 QUB65544:QUB65559 RDX65544:RDX65559 RNT65544:RNT65559 RXP65544:RXP65559 SHL65544:SHL65559 SRH65544:SRH65559 TBD65544:TBD65559 TKZ65544:TKZ65559 TUV65544:TUV65559 UER65544:UER65559 UON65544:UON65559 UYJ65544:UYJ65559 VIF65544:VIF65559 VSB65544:VSB65559 WBX65544:WBX65559 WLT65544:WLT65559 WVP65544:WVP65559 H131080:H131095 JD131080:JD131095 SZ131080:SZ131095 ACV131080:ACV131095 AMR131080:AMR131095 AWN131080:AWN131095 BGJ131080:BGJ131095 BQF131080:BQF131095 CAB131080:CAB131095 CJX131080:CJX131095 CTT131080:CTT131095 DDP131080:DDP131095 DNL131080:DNL131095 DXH131080:DXH131095 EHD131080:EHD131095 EQZ131080:EQZ131095 FAV131080:FAV131095 FKR131080:FKR131095 FUN131080:FUN131095 GEJ131080:GEJ131095 GOF131080:GOF131095 GYB131080:GYB131095 HHX131080:HHX131095 HRT131080:HRT131095 IBP131080:IBP131095 ILL131080:ILL131095 IVH131080:IVH131095 JFD131080:JFD131095 JOZ131080:JOZ131095 JYV131080:JYV131095 KIR131080:KIR131095 KSN131080:KSN131095 LCJ131080:LCJ131095 LMF131080:LMF131095 LWB131080:LWB131095 MFX131080:MFX131095 MPT131080:MPT131095 MZP131080:MZP131095 NJL131080:NJL131095 NTH131080:NTH131095 ODD131080:ODD131095 OMZ131080:OMZ131095 OWV131080:OWV131095 PGR131080:PGR131095 PQN131080:PQN131095 QAJ131080:QAJ131095 QKF131080:QKF131095 QUB131080:QUB131095 RDX131080:RDX131095 RNT131080:RNT131095 RXP131080:RXP131095 SHL131080:SHL131095 SRH131080:SRH131095 TBD131080:TBD131095 TKZ131080:TKZ131095 TUV131080:TUV131095 UER131080:UER131095 UON131080:UON131095 UYJ131080:UYJ131095 VIF131080:VIF131095 VSB131080:VSB131095 WBX131080:WBX131095 WLT131080:WLT131095 WVP131080:WVP131095 H196616:H196631 JD196616:JD196631 SZ196616:SZ196631 ACV196616:ACV196631 AMR196616:AMR196631 AWN196616:AWN196631 BGJ196616:BGJ196631 BQF196616:BQF196631 CAB196616:CAB196631 CJX196616:CJX196631 CTT196616:CTT196631 DDP196616:DDP196631 DNL196616:DNL196631 DXH196616:DXH196631 EHD196616:EHD196631 EQZ196616:EQZ196631 FAV196616:FAV196631 FKR196616:FKR196631 FUN196616:FUN196631 GEJ196616:GEJ196631 GOF196616:GOF196631 GYB196616:GYB196631 HHX196616:HHX196631 HRT196616:HRT196631 IBP196616:IBP196631 ILL196616:ILL196631 IVH196616:IVH196631 JFD196616:JFD196631 JOZ196616:JOZ196631 JYV196616:JYV196631 KIR196616:KIR196631 KSN196616:KSN196631 LCJ196616:LCJ196631 LMF196616:LMF196631 LWB196616:LWB196631 MFX196616:MFX196631 MPT196616:MPT196631 MZP196616:MZP196631 NJL196616:NJL196631 NTH196616:NTH196631 ODD196616:ODD196631 OMZ196616:OMZ196631 OWV196616:OWV196631 PGR196616:PGR196631 PQN196616:PQN196631 QAJ196616:QAJ196631 QKF196616:QKF196631 QUB196616:QUB196631 RDX196616:RDX196631 RNT196616:RNT196631 RXP196616:RXP196631 SHL196616:SHL196631 SRH196616:SRH196631 TBD196616:TBD196631 TKZ196616:TKZ196631 TUV196616:TUV196631 UER196616:UER196631 UON196616:UON196631 UYJ196616:UYJ196631 VIF196616:VIF196631 VSB196616:VSB196631 WBX196616:WBX196631 WLT196616:WLT196631 WVP196616:WVP196631 H262152:H262167 JD262152:JD262167 SZ262152:SZ262167 ACV262152:ACV262167 AMR262152:AMR262167 AWN262152:AWN262167 BGJ262152:BGJ262167 BQF262152:BQF262167 CAB262152:CAB262167 CJX262152:CJX262167 CTT262152:CTT262167 DDP262152:DDP262167 DNL262152:DNL262167 DXH262152:DXH262167 EHD262152:EHD262167 EQZ262152:EQZ262167 FAV262152:FAV262167 FKR262152:FKR262167 FUN262152:FUN262167 GEJ262152:GEJ262167 GOF262152:GOF262167 GYB262152:GYB262167 HHX262152:HHX262167 HRT262152:HRT262167 IBP262152:IBP262167 ILL262152:ILL262167 IVH262152:IVH262167 JFD262152:JFD262167 JOZ262152:JOZ262167 JYV262152:JYV262167 KIR262152:KIR262167 KSN262152:KSN262167 LCJ262152:LCJ262167 LMF262152:LMF262167 LWB262152:LWB262167 MFX262152:MFX262167 MPT262152:MPT262167 MZP262152:MZP262167 NJL262152:NJL262167 NTH262152:NTH262167 ODD262152:ODD262167 OMZ262152:OMZ262167 OWV262152:OWV262167 PGR262152:PGR262167 PQN262152:PQN262167 QAJ262152:QAJ262167 QKF262152:QKF262167 QUB262152:QUB262167 RDX262152:RDX262167 RNT262152:RNT262167 RXP262152:RXP262167 SHL262152:SHL262167 SRH262152:SRH262167 TBD262152:TBD262167 TKZ262152:TKZ262167 TUV262152:TUV262167 UER262152:UER262167 UON262152:UON262167 UYJ262152:UYJ262167 VIF262152:VIF262167 VSB262152:VSB262167 WBX262152:WBX262167 WLT262152:WLT262167 WVP262152:WVP262167 H327688:H327703 JD327688:JD327703 SZ327688:SZ327703 ACV327688:ACV327703 AMR327688:AMR327703 AWN327688:AWN327703 BGJ327688:BGJ327703 BQF327688:BQF327703 CAB327688:CAB327703 CJX327688:CJX327703 CTT327688:CTT327703 DDP327688:DDP327703 DNL327688:DNL327703 DXH327688:DXH327703 EHD327688:EHD327703 EQZ327688:EQZ327703 FAV327688:FAV327703 FKR327688:FKR327703 FUN327688:FUN327703 GEJ327688:GEJ327703 GOF327688:GOF327703 GYB327688:GYB327703 HHX327688:HHX327703 HRT327688:HRT327703 IBP327688:IBP327703 ILL327688:ILL327703 IVH327688:IVH327703 JFD327688:JFD327703 JOZ327688:JOZ327703 JYV327688:JYV327703 KIR327688:KIR327703 KSN327688:KSN327703 LCJ327688:LCJ327703 LMF327688:LMF327703 LWB327688:LWB327703 MFX327688:MFX327703 MPT327688:MPT327703 MZP327688:MZP327703 NJL327688:NJL327703 NTH327688:NTH327703 ODD327688:ODD327703 OMZ327688:OMZ327703 OWV327688:OWV327703 PGR327688:PGR327703 PQN327688:PQN327703 QAJ327688:QAJ327703 QKF327688:QKF327703 QUB327688:QUB327703 RDX327688:RDX327703 RNT327688:RNT327703 RXP327688:RXP327703 SHL327688:SHL327703 SRH327688:SRH327703 TBD327688:TBD327703 TKZ327688:TKZ327703 TUV327688:TUV327703 UER327688:UER327703 UON327688:UON327703 UYJ327688:UYJ327703 VIF327688:VIF327703 VSB327688:VSB327703 WBX327688:WBX327703 WLT327688:WLT327703 WVP327688:WVP327703 H393224:H393239 JD393224:JD393239 SZ393224:SZ393239 ACV393224:ACV393239 AMR393224:AMR393239 AWN393224:AWN393239 BGJ393224:BGJ393239 BQF393224:BQF393239 CAB393224:CAB393239 CJX393224:CJX393239 CTT393224:CTT393239 DDP393224:DDP393239 DNL393224:DNL393239 DXH393224:DXH393239 EHD393224:EHD393239 EQZ393224:EQZ393239 FAV393224:FAV393239 FKR393224:FKR393239 FUN393224:FUN393239 GEJ393224:GEJ393239 GOF393224:GOF393239 GYB393224:GYB393239 HHX393224:HHX393239 HRT393224:HRT393239 IBP393224:IBP393239 ILL393224:ILL393239 IVH393224:IVH393239 JFD393224:JFD393239 JOZ393224:JOZ393239 JYV393224:JYV393239 KIR393224:KIR393239 KSN393224:KSN393239 LCJ393224:LCJ393239 LMF393224:LMF393239 LWB393224:LWB393239 MFX393224:MFX393239 MPT393224:MPT393239 MZP393224:MZP393239 NJL393224:NJL393239 NTH393224:NTH393239 ODD393224:ODD393239 OMZ393224:OMZ393239 OWV393224:OWV393239 PGR393224:PGR393239 PQN393224:PQN393239 QAJ393224:QAJ393239 QKF393224:QKF393239 QUB393224:QUB393239 RDX393224:RDX393239 RNT393224:RNT393239 RXP393224:RXP393239 SHL393224:SHL393239 SRH393224:SRH393239 TBD393224:TBD393239 TKZ393224:TKZ393239 TUV393224:TUV393239 UER393224:UER393239 UON393224:UON393239 UYJ393224:UYJ393239 VIF393224:VIF393239 VSB393224:VSB393239 WBX393224:WBX393239 WLT393224:WLT393239 WVP393224:WVP393239 H458760:H458775 JD458760:JD458775 SZ458760:SZ458775 ACV458760:ACV458775 AMR458760:AMR458775 AWN458760:AWN458775 BGJ458760:BGJ458775 BQF458760:BQF458775 CAB458760:CAB458775 CJX458760:CJX458775 CTT458760:CTT458775 DDP458760:DDP458775 DNL458760:DNL458775 DXH458760:DXH458775 EHD458760:EHD458775 EQZ458760:EQZ458775 FAV458760:FAV458775 FKR458760:FKR458775 FUN458760:FUN458775 GEJ458760:GEJ458775 GOF458760:GOF458775 GYB458760:GYB458775 HHX458760:HHX458775 HRT458760:HRT458775 IBP458760:IBP458775 ILL458760:ILL458775 IVH458760:IVH458775 JFD458760:JFD458775 JOZ458760:JOZ458775 JYV458760:JYV458775 KIR458760:KIR458775 KSN458760:KSN458775 LCJ458760:LCJ458775 LMF458760:LMF458775 LWB458760:LWB458775 MFX458760:MFX458775 MPT458760:MPT458775 MZP458760:MZP458775 NJL458760:NJL458775 NTH458760:NTH458775 ODD458760:ODD458775 OMZ458760:OMZ458775 OWV458760:OWV458775 PGR458760:PGR458775 PQN458760:PQN458775 QAJ458760:QAJ458775 QKF458760:QKF458775 QUB458760:QUB458775 RDX458760:RDX458775 RNT458760:RNT458775 RXP458760:RXP458775 SHL458760:SHL458775 SRH458760:SRH458775 TBD458760:TBD458775 TKZ458760:TKZ458775 TUV458760:TUV458775 UER458760:UER458775 UON458760:UON458775 UYJ458760:UYJ458775 VIF458760:VIF458775 VSB458760:VSB458775 WBX458760:WBX458775 WLT458760:WLT458775 WVP458760:WVP458775 H524296:H524311 JD524296:JD524311 SZ524296:SZ524311 ACV524296:ACV524311 AMR524296:AMR524311 AWN524296:AWN524311 BGJ524296:BGJ524311 BQF524296:BQF524311 CAB524296:CAB524311 CJX524296:CJX524311 CTT524296:CTT524311 DDP524296:DDP524311 DNL524296:DNL524311 DXH524296:DXH524311 EHD524296:EHD524311 EQZ524296:EQZ524311 FAV524296:FAV524311 FKR524296:FKR524311 FUN524296:FUN524311 GEJ524296:GEJ524311 GOF524296:GOF524311 GYB524296:GYB524311 HHX524296:HHX524311 HRT524296:HRT524311 IBP524296:IBP524311 ILL524296:ILL524311 IVH524296:IVH524311 JFD524296:JFD524311 JOZ524296:JOZ524311 JYV524296:JYV524311 KIR524296:KIR524311 KSN524296:KSN524311 LCJ524296:LCJ524311 LMF524296:LMF524311 LWB524296:LWB524311 MFX524296:MFX524311 MPT524296:MPT524311 MZP524296:MZP524311 NJL524296:NJL524311 NTH524296:NTH524311 ODD524296:ODD524311 OMZ524296:OMZ524311 OWV524296:OWV524311 PGR524296:PGR524311 PQN524296:PQN524311 QAJ524296:QAJ524311 QKF524296:QKF524311 QUB524296:QUB524311 RDX524296:RDX524311 RNT524296:RNT524311 RXP524296:RXP524311 SHL524296:SHL524311 SRH524296:SRH524311 TBD524296:TBD524311 TKZ524296:TKZ524311 TUV524296:TUV524311 UER524296:UER524311 UON524296:UON524311 UYJ524296:UYJ524311 VIF524296:VIF524311 VSB524296:VSB524311 WBX524296:WBX524311 WLT524296:WLT524311 WVP524296:WVP524311 H589832:H589847 JD589832:JD589847 SZ589832:SZ589847 ACV589832:ACV589847 AMR589832:AMR589847 AWN589832:AWN589847 BGJ589832:BGJ589847 BQF589832:BQF589847 CAB589832:CAB589847 CJX589832:CJX589847 CTT589832:CTT589847 DDP589832:DDP589847 DNL589832:DNL589847 DXH589832:DXH589847 EHD589832:EHD589847 EQZ589832:EQZ589847 FAV589832:FAV589847 FKR589832:FKR589847 FUN589832:FUN589847 GEJ589832:GEJ589847 GOF589832:GOF589847 GYB589832:GYB589847 HHX589832:HHX589847 HRT589832:HRT589847 IBP589832:IBP589847 ILL589832:ILL589847 IVH589832:IVH589847 JFD589832:JFD589847 JOZ589832:JOZ589847 JYV589832:JYV589847 KIR589832:KIR589847 KSN589832:KSN589847 LCJ589832:LCJ589847 LMF589832:LMF589847 LWB589832:LWB589847 MFX589832:MFX589847 MPT589832:MPT589847 MZP589832:MZP589847 NJL589832:NJL589847 NTH589832:NTH589847 ODD589832:ODD589847 OMZ589832:OMZ589847 OWV589832:OWV589847 PGR589832:PGR589847 PQN589832:PQN589847 QAJ589832:QAJ589847 QKF589832:QKF589847 QUB589832:QUB589847 RDX589832:RDX589847 RNT589832:RNT589847 RXP589832:RXP589847 SHL589832:SHL589847 SRH589832:SRH589847 TBD589832:TBD589847 TKZ589832:TKZ589847 TUV589832:TUV589847 UER589832:UER589847 UON589832:UON589847 UYJ589832:UYJ589847 VIF589832:VIF589847 VSB589832:VSB589847 WBX589832:WBX589847 WLT589832:WLT589847 WVP589832:WVP589847 H655368:H655383 JD655368:JD655383 SZ655368:SZ655383 ACV655368:ACV655383 AMR655368:AMR655383 AWN655368:AWN655383 BGJ655368:BGJ655383 BQF655368:BQF655383 CAB655368:CAB655383 CJX655368:CJX655383 CTT655368:CTT655383 DDP655368:DDP655383 DNL655368:DNL655383 DXH655368:DXH655383 EHD655368:EHD655383 EQZ655368:EQZ655383 FAV655368:FAV655383 FKR655368:FKR655383 FUN655368:FUN655383 GEJ655368:GEJ655383 GOF655368:GOF655383 GYB655368:GYB655383 HHX655368:HHX655383 HRT655368:HRT655383 IBP655368:IBP655383 ILL655368:ILL655383 IVH655368:IVH655383 JFD655368:JFD655383 JOZ655368:JOZ655383 JYV655368:JYV655383 KIR655368:KIR655383 KSN655368:KSN655383 LCJ655368:LCJ655383 LMF655368:LMF655383 LWB655368:LWB655383 MFX655368:MFX655383 MPT655368:MPT655383 MZP655368:MZP655383 NJL655368:NJL655383 NTH655368:NTH655383 ODD655368:ODD655383 OMZ655368:OMZ655383 OWV655368:OWV655383 PGR655368:PGR655383 PQN655368:PQN655383 QAJ655368:QAJ655383 QKF655368:QKF655383 QUB655368:QUB655383 RDX655368:RDX655383 RNT655368:RNT655383 RXP655368:RXP655383 SHL655368:SHL655383 SRH655368:SRH655383 TBD655368:TBD655383 TKZ655368:TKZ655383 TUV655368:TUV655383 UER655368:UER655383 UON655368:UON655383 UYJ655368:UYJ655383 VIF655368:VIF655383 VSB655368:VSB655383 WBX655368:WBX655383 WLT655368:WLT655383 WVP655368:WVP655383 H720904:H720919 JD720904:JD720919 SZ720904:SZ720919 ACV720904:ACV720919 AMR720904:AMR720919 AWN720904:AWN720919 BGJ720904:BGJ720919 BQF720904:BQF720919 CAB720904:CAB720919 CJX720904:CJX720919 CTT720904:CTT720919 DDP720904:DDP720919 DNL720904:DNL720919 DXH720904:DXH720919 EHD720904:EHD720919 EQZ720904:EQZ720919 FAV720904:FAV720919 FKR720904:FKR720919 FUN720904:FUN720919 GEJ720904:GEJ720919 GOF720904:GOF720919 GYB720904:GYB720919 HHX720904:HHX720919 HRT720904:HRT720919 IBP720904:IBP720919 ILL720904:ILL720919 IVH720904:IVH720919 JFD720904:JFD720919 JOZ720904:JOZ720919 JYV720904:JYV720919 KIR720904:KIR720919 KSN720904:KSN720919 LCJ720904:LCJ720919 LMF720904:LMF720919 LWB720904:LWB720919 MFX720904:MFX720919 MPT720904:MPT720919 MZP720904:MZP720919 NJL720904:NJL720919 NTH720904:NTH720919 ODD720904:ODD720919 OMZ720904:OMZ720919 OWV720904:OWV720919 PGR720904:PGR720919 PQN720904:PQN720919 QAJ720904:QAJ720919 QKF720904:QKF720919 QUB720904:QUB720919 RDX720904:RDX720919 RNT720904:RNT720919 RXP720904:RXP720919 SHL720904:SHL720919 SRH720904:SRH720919 TBD720904:TBD720919 TKZ720904:TKZ720919 TUV720904:TUV720919 UER720904:UER720919 UON720904:UON720919 UYJ720904:UYJ720919 VIF720904:VIF720919 VSB720904:VSB720919 WBX720904:WBX720919 WLT720904:WLT720919 WVP720904:WVP720919 H786440:H786455 JD786440:JD786455 SZ786440:SZ786455 ACV786440:ACV786455 AMR786440:AMR786455 AWN786440:AWN786455 BGJ786440:BGJ786455 BQF786440:BQF786455 CAB786440:CAB786455 CJX786440:CJX786455 CTT786440:CTT786455 DDP786440:DDP786455 DNL786440:DNL786455 DXH786440:DXH786455 EHD786440:EHD786455 EQZ786440:EQZ786455 FAV786440:FAV786455 FKR786440:FKR786455 FUN786440:FUN786455 GEJ786440:GEJ786455 GOF786440:GOF786455 GYB786440:GYB786455 HHX786440:HHX786455 HRT786440:HRT786455 IBP786440:IBP786455 ILL786440:ILL786455 IVH786440:IVH786455 JFD786440:JFD786455 JOZ786440:JOZ786455 JYV786440:JYV786455 KIR786440:KIR786455 KSN786440:KSN786455 LCJ786440:LCJ786455 LMF786440:LMF786455 LWB786440:LWB786455 MFX786440:MFX786455 MPT786440:MPT786455 MZP786440:MZP786455 NJL786440:NJL786455 NTH786440:NTH786455 ODD786440:ODD786455 OMZ786440:OMZ786455 OWV786440:OWV786455 PGR786440:PGR786455 PQN786440:PQN786455 QAJ786440:QAJ786455 QKF786440:QKF786455 QUB786440:QUB786455 RDX786440:RDX786455 RNT786440:RNT786455 RXP786440:RXP786455 SHL786440:SHL786455 SRH786440:SRH786455 TBD786440:TBD786455 TKZ786440:TKZ786455 TUV786440:TUV786455 UER786440:UER786455 UON786440:UON786455 UYJ786440:UYJ786455 VIF786440:VIF786455 VSB786440:VSB786455 WBX786440:WBX786455 WLT786440:WLT786455 WVP786440:WVP786455 H851976:H851991 JD851976:JD851991 SZ851976:SZ851991 ACV851976:ACV851991 AMR851976:AMR851991 AWN851976:AWN851991 BGJ851976:BGJ851991 BQF851976:BQF851991 CAB851976:CAB851991 CJX851976:CJX851991 CTT851976:CTT851991 DDP851976:DDP851991 DNL851976:DNL851991 DXH851976:DXH851991 EHD851976:EHD851991 EQZ851976:EQZ851991 FAV851976:FAV851991 FKR851976:FKR851991 FUN851976:FUN851991 GEJ851976:GEJ851991 GOF851976:GOF851991 GYB851976:GYB851991 HHX851976:HHX851991 HRT851976:HRT851991 IBP851976:IBP851991 ILL851976:ILL851991 IVH851976:IVH851991 JFD851976:JFD851991 JOZ851976:JOZ851991 JYV851976:JYV851991 KIR851976:KIR851991 KSN851976:KSN851991 LCJ851976:LCJ851991 LMF851976:LMF851991 LWB851976:LWB851991 MFX851976:MFX851991 MPT851976:MPT851991 MZP851976:MZP851991 NJL851976:NJL851991 NTH851976:NTH851991 ODD851976:ODD851991 OMZ851976:OMZ851991 OWV851976:OWV851991 PGR851976:PGR851991 PQN851976:PQN851991 QAJ851976:QAJ851991 QKF851976:QKF851991 QUB851976:QUB851991 RDX851976:RDX851991 RNT851976:RNT851991 RXP851976:RXP851991 SHL851976:SHL851991 SRH851976:SRH851991 TBD851976:TBD851991 TKZ851976:TKZ851991 TUV851976:TUV851991 UER851976:UER851991 UON851976:UON851991 UYJ851976:UYJ851991 VIF851976:VIF851991 VSB851976:VSB851991 WBX851976:WBX851991 WLT851976:WLT851991 WVP851976:WVP851991 H917512:H917527 JD917512:JD917527 SZ917512:SZ917527 ACV917512:ACV917527 AMR917512:AMR917527 AWN917512:AWN917527 BGJ917512:BGJ917527 BQF917512:BQF917527 CAB917512:CAB917527 CJX917512:CJX917527 CTT917512:CTT917527 DDP917512:DDP917527 DNL917512:DNL917527 DXH917512:DXH917527 EHD917512:EHD917527 EQZ917512:EQZ917527 FAV917512:FAV917527 FKR917512:FKR917527 FUN917512:FUN917527 GEJ917512:GEJ917527 GOF917512:GOF917527 GYB917512:GYB917527 HHX917512:HHX917527 HRT917512:HRT917527 IBP917512:IBP917527 ILL917512:ILL917527 IVH917512:IVH917527 JFD917512:JFD917527 JOZ917512:JOZ917527 JYV917512:JYV917527 KIR917512:KIR917527 KSN917512:KSN917527 LCJ917512:LCJ917527 LMF917512:LMF917527 LWB917512:LWB917527 MFX917512:MFX917527 MPT917512:MPT917527 MZP917512:MZP917527 NJL917512:NJL917527 NTH917512:NTH917527 ODD917512:ODD917527 OMZ917512:OMZ917527 OWV917512:OWV917527 PGR917512:PGR917527 PQN917512:PQN917527 QAJ917512:QAJ917527 QKF917512:QKF917527 QUB917512:QUB917527 RDX917512:RDX917527 RNT917512:RNT917527 RXP917512:RXP917527 SHL917512:SHL917527 SRH917512:SRH917527 TBD917512:TBD917527 TKZ917512:TKZ917527 TUV917512:TUV917527 UER917512:UER917527 UON917512:UON917527 UYJ917512:UYJ917527 VIF917512:VIF917527 VSB917512:VSB917527 WBX917512:WBX917527 WLT917512:WLT917527 WVP917512:WVP917527 H983048:H983063 JD983048:JD983063 SZ983048:SZ983063 ACV983048:ACV983063 AMR983048:AMR983063 AWN983048:AWN983063 BGJ983048:BGJ983063 BQF983048:BQF983063 CAB983048:CAB983063 CJX983048:CJX983063 CTT983048:CTT983063 DDP983048:DDP983063 DNL983048:DNL983063 DXH983048:DXH983063 EHD983048:EHD983063 EQZ983048:EQZ983063 FAV983048:FAV983063 FKR983048:FKR983063 FUN983048:FUN983063 GEJ983048:GEJ983063 GOF983048:GOF983063 GYB983048:GYB983063 HHX983048:HHX983063 HRT983048:HRT983063 IBP983048:IBP983063 ILL983048:ILL983063 IVH983048:IVH983063 JFD983048:JFD983063 JOZ983048:JOZ983063 JYV983048:JYV983063 KIR983048:KIR983063 KSN983048:KSN983063 LCJ983048:LCJ983063 LMF983048:LMF983063 LWB983048:LWB983063 MFX983048:MFX983063 MPT983048:MPT983063 MZP983048:MZP983063 NJL983048:NJL983063 NTH983048:NTH983063 ODD983048:ODD983063 OMZ983048:OMZ983063 OWV983048:OWV983063 PGR983048:PGR983063 PQN983048:PQN983063 QAJ983048:QAJ983063 QKF983048:QKF983063 QUB983048:QUB983063 RDX983048:RDX983063 RNT983048:RNT983063 RXP983048:RXP983063 SHL983048:SHL983063 SRH983048:SRH983063 TBD983048:TBD983063 TKZ983048:TKZ983063 TUV983048:TUV983063 UER983048:UER983063 UON983048:UON983063 UYJ983048:UYJ983063 VIF983048:VIF983063 VSB983048:VSB983063 WBX983048:WBX983063 WLT983048:WLT983063 JD60:JD68 SZ60:SZ68 ACV60:ACV68 AMR60:AMR68 AWN60:AWN68 BGJ60:BGJ68 BQF60:BQF68 CAB60:CAB68 CJX60:CJX68 CTT60:CTT68 DDP60:DDP68 DNL60:DNL68 DXH60:DXH68 EHD60:EHD68 EQZ60:EQZ68 FAV60:FAV68 FKR60:FKR68 FUN60:FUN68 GEJ60:GEJ68 GOF60:GOF68 GYB60:GYB68 HHX60:HHX68 HRT60:HRT68 IBP60:IBP68 ILL60:ILL68 IVH60:IVH68 JFD60:JFD68 JOZ60:JOZ68 JYV60:JYV68 KIR60:KIR68 KSN60:KSN68 LCJ60:LCJ68 LMF60:LMF68 LWB60:LWB68 MFX60:MFX68 MPT60:MPT68 MZP60:MZP68 NJL60:NJL68 NTH60:NTH68 ODD60:ODD68 OMZ60:OMZ68 OWV60:OWV68 PGR60:PGR68 PQN60:PQN68 QAJ60:QAJ68 QKF60:QKF68 QUB60:QUB68 RDX60:RDX68 RNT60:RNT68 RXP60:RXP68 SHL60:SHL68 SRH60:SRH68 TBD60:TBD68 TKZ60:TKZ68 TUV60:TUV68 UER60:UER68 UON60:UON68 UYJ60:UYJ68 VIF60:VIF68 VSB60:VSB68 WBX60:WBX68 WLT60:WLT68 WVP60:WVP68 H60:H68 H36:H56 H29:H34 JD10:JD56 WVP10:WVP56 WLT10:WLT56 WBX10:WBX56 VSB10:VSB56 VIF10:VIF56 UYJ10:UYJ56 UON10:UON56 UER10:UER56 TUV10:TUV56 TKZ10:TKZ56 TBD10:TBD56 SRH10:SRH56 SHL10:SHL56 RXP10:RXP56 RNT10:RNT56 RDX10:RDX56 QUB10:QUB56 QKF10:QKF56 QAJ10:QAJ56 PQN10:PQN56 PGR10:PGR56 OWV10:OWV56 OMZ10:OMZ56 ODD10:ODD56 NTH10:NTH56 NJL10:NJL56 MZP10:MZP56 MPT10:MPT56 MFX10:MFX56 LWB10:LWB56 LMF10:LMF56 LCJ10:LCJ56 KSN10:KSN56 KIR10:KIR56 JYV10:JYV56 JOZ10:JOZ56 JFD10:JFD56 IVH10:IVH56 ILL10:ILL56 IBP10:IBP56 HRT10:HRT56 HHX10:HHX56 GYB10:GYB56 GOF10:GOF56 GEJ10:GEJ56 FUN10:FUN56 FKR10:FKR56 FAV10:FAV56 EQZ10:EQZ56 EHD10:EHD56 DXH10:DXH56 DNL10:DNL56 DDP10:DDP56 CTT10:CTT56 CJX10:CJX56 CAB10:CAB56 BQF10:BQF56 BGJ10:BGJ56 AWN10:AWN56 AMR10:AMR56 ACV10:ACV56 SZ10:SZ56 H10:H23">
      <formula1>$AI$4:$AI$6</formula1>
    </dataValidation>
    <dataValidation type="list" allowBlank="1" showInputMessage="1" showErrorMessage="1" sqref="H24:H28">
      <formula1>#REF!</formula1>
    </dataValidation>
  </dataValidations>
  <printOptions horizontalCentered="1" verticalCentered="1"/>
  <pageMargins left="0.23622047244094491" right="0.15748031496062992" top="0.55118110236220474" bottom="0.39370078740157483" header="0" footer="0"/>
  <pageSetup paperSize="5" scale="40" orientation="landscape" horizontalDpi="4294967295" verticalDpi="4294967295" r:id="rId1"/>
  <headerFooter alignWithMargins="0"/>
  <rowBreaks count="5" manualBreakCount="5">
    <brk id="49" max="32" man="1"/>
    <brk id="55" max="32" man="1"/>
    <brk id="58" max="32" man="1"/>
    <brk id="61" max="32" man="1"/>
    <brk id="65" max="32" man="1"/>
  </rowBreaks>
  <colBreaks count="1" manualBreakCount="1">
    <brk id="3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cump obj</vt:lpstr>
      <vt:lpstr>PLAN DE ACCION 3.0 </vt:lpstr>
      <vt:lpstr>'PLAN DE ACCION 3.0 '!Área_de_impresión</vt:lpstr>
      <vt:lpstr>'PLAN DE ACCION 3.0 '!Títulos_a_imprimir</vt:lpstr>
    </vt:vector>
  </TitlesOfParts>
  <Company>SSPD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CPBALAGU</dc:creator>
  <cp:lastModifiedBy>ANDRES MAURICIO RAMIREZ RAMOS</cp:lastModifiedBy>
  <cp:lastPrinted>2018-07-30T20:18:45Z</cp:lastPrinted>
  <dcterms:created xsi:type="dcterms:W3CDTF">2004-03-09T16:42:53Z</dcterms:created>
  <dcterms:modified xsi:type="dcterms:W3CDTF">2018-07-30T20:19:17Z</dcterms:modified>
</cp:coreProperties>
</file>